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5" documentId="13_ncr:1_{E515AF59-5C9F-4033-BD3F-4166C1994BF2}" xr6:coauthVersionLast="45" xr6:coauthVersionMax="45" xr10:uidLastSave="{BE3EFCB3-EEB0-40FC-BBC0-AA1C975794FD}"/>
  <bookViews>
    <workbookView xWindow="-108" yWindow="-108" windowWidth="23256" windowHeight="12576" xr2:uid="{00000000-000D-0000-FFFF-FFFF00000000}"/>
  </bookViews>
  <sheets>
    <sheet name="Cover Page" sheetId="2" r:id="rId1"/>
    <sheet name="Efficient Frontier" sheetId="11"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1" l="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J14" i="11"/>
  <c r="F14" i="11"/>
  <c r="E14" i="11"/>
  <c r="J13" i="11"/>
  <c r="F13" i="11"/>
  <c r="E13" i="11"/>
  <c r="J12" i="11"/>
  <c r="F12" i="11"/>
  <c r="E12" i="11"/>
  <c r="J11" i="11"/>
  <c r="F11" i="11"/>
  <c r="E11" i="11"/>
  <c r="J10" i="11"/>
  <c r="F10" i="11"/>
  <c r="E10" i="11"/>
  <c r="J9" i="11"/>
  <c r="F9" i="11"/>
  <c r="E9" i="11"/>
  <c r="J8" i="11"/>
  <c r="F8" i="11"/>
  <c r="E8" i="11"/>
  <c r="J7" i="11"/>
  <c r="F7" i="11"/>
  <c r="E7" i="11"/>
  <c r="J6" i="11"/>
  <c r="F6" i="11"/>
  <c r="E6" i="11"/>
  <c r="J5" i="11"/>
  <c r="F5" i="11"/>
  <c r="F36" i="11" s="1"/>
  <c r="E5" i="11"/>
  <c r="E40" i="11" s="1"/>
  <c r="J4" i="11"/>
  <c r="F38" i="11" l="1"/>
  <c r="E37" i="11"/>
  <c r="E36" i="11"/>
  <c r="E38" i="11"/>
  <c r="E39" i="11"/>
  <c r="K10" i="11" l="1"/>
  <c r="K4" i="11"/>
  <c r="K11" i="11"/>
  <c r="K13" i="11"/>
  <c r="K6" i="11"/>
  <c r="K8" i="11"/>
  <c r="K12" i="11"/>
  <c r="K5" i="11"/>
  <c r="K14" i="11"/>
  <c r="K7" i="11"/>
  <c r="K9" i="11"/>
  <c r="L11" i="11"/>
  <c r="M11" i="11" s="1"/>
  <c r="L7" i="11"/>
  <c r="M7" i="11" s="1"/>
  <c r="L8" i="11"/>
  <c r="M8" i="11" s="1"/>
  <c r="L9" i="11"/>
  <c r="M9" i="11" s="1"/>
  <c r="L12" i="11"/>
  <c r="M12" i="11" s="1"/>
  <c r="L4" i="11"/>
  <c r="M4" i="11" s="1"/>
  <c r="L5" i="11"/>
  <c r="M5" i="11" s="1"/>
  <c r="L14" i="11"/>
  <c r="M14" i="11" s="1"/>
  <c r="L6" i="11"/>
  <c r="M6" i="11" s="1"/>
  <c r="L10" i="11"/>
  <c r="M10" i="11" s="1"/>
  <c r="L13" i="11"/>
  <c r="M13" i="11" s="1"/>
</calcChain>
</file>

<file path=xl/sharedStrings.xml><?xml version="1.0" encoding="utf-8"?>
<sst xmlns="http://schemas.openxmlformats.org/spreadsheetml/2006/main" count="38" uniqueCount="38">
  <si>
    <t>Strictly Confidential</t>
  </si>
  <si>
    <t>This Excel model is for educational purposes only.</t>
  </si>
  <si>
    <t>Description</t>
  </si>
  <si>
    <t>All content is Copyright material of 365 Financial Analyst ®</t>
  </si>
  <si>
    <t>© 2021, 365 Financial Analyst ®</t>
  </si>
  <si>
    <t>Date</t>
  </si>
  <si>
    <t>Stock Price (AAPL)</t>
  </si>
  <si>
    <t>Stock Price (CMS)</t>
  </si>
  <si>
    <t>Holding Period Return (AAPL)</t>
  </si>
  <si>
    <t>Holding Period Return (CMS)</t>
  </si>
  <si>
    <t>Weight (AAPL)</t>
  </si>
  <si>
    <t>Weight (CMS)</t>
  </si>
  <si>
    <t>AAPL</t>
  </si>
  <si>
    <t>CMS</t>
  </si>
  <si>
    <t>Variance</t>
  </si>
  <si>
    <t xml:space="preserve">Standard Deviation </t>
  </si>
  <si>
    <t>Portfolio 1</t>
  </si>
  <si>
    <t>Portfolio 2</t>
  </si>
  <si>
    <t>Portfolio 3</t>
  </si>
  <si>
    <t>Portfolio 4</t>
  </si>
  <si>
    <t>Portfolio 5</t>
  </si>
  <si>
    <t>Portfolio 6</t>
  </si>
  <si>
    <t>Portfolio 7</t>
  </si>
  <si>
    <t>Portfolio 8</t>
  </si>
  <si>
    <t>Portfolio 9</t>
  </si>
  <si>
    <t>Portfolio 10</t>
  </si>
  <si>
    <t>Portfolio 11</t>
  </si>
  <si>
    <t>Results</t>
  </si>
  <si>
    <t>Annualized Variance</t>
  </si>
  <si>
    <t xml:space="preserve">Annualized Standard Deviation </t>
  </si>
  <si>
    <t>Annualized Covariance</t>
  </si>
  <si>
    <t>Correlation</t>
  </si>
  <si>
    <t>Assumptions</t>
  </si>
  <si>
    <t>Annualized Arithmetic Mean Return</t>
  </si>
  <si>
    <t>Mean Return</t>
  </si>
  <si>
    <t>Efficient Frontier (Apple and CMS Energy)</t>
  </si>
  <si>
    <t>The Efficient Frontier represents the combinations of portfolios that offer the highest return at any given level of risk. Standard deviation is the most common proxy for portfolio risk. It is visualized as a risk-return plot with risk on the x-axis and return on the y-axis.</t>
  </si>
  <si>
    <t xml:space="preserve">Efficient Frontier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</si>
</sst>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0000"/>
    <numFmt numFmtId="165" formatCode="#,##0.0000"/>
    <numFmt numFmtId="166" formatCode="0.00000"/>
    <numFmt numFmtId="167" formatCode="0.000"/>
    <numFmt numFmtId="168" formatCode="0.000000000000000%"/>
  </numFmts>
  <fonts count="26"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sz val="11"/>
      <color rgb="FF000000"/>
      <name val="Calibri"/>
      <family val="2"/>
    </font>
    <font>
      <sz val="9"/>
      <color theme="1"/>
      <name val="Arial"/>
      <family val="2"/>
    </font>
    <font>
      <sz val="9"/>
      <color rgb="FF000000"/>
      <name val="Arial"/>
      <family val="2"/>
    </font>
    <font>
      <b/>
      <sz val="9"/>
      <color rgb="FF000000"/>
      <name val="Arial"/>
      <family val="2"/>
    </font>
    <font>
      <b/>
      <sz val="9"/>
      <color theme="1"/>
      <name val="Arial"/>
      <family val="2"/>
    </font>
    <font>
      <b/>
      <sz val="12"/>
      <color rgb="FF0073B0"/>
      <name val="Arial"/>
      <family val="2"/>
    </font>
  </fonts>
  <fills count="7">
    <fill>
      <patternFill patternType="none"/>
    </fill>
    <fill>
      <patternFill patternType="gray125"/>
    </fill>
    <fill>
      <patternFill patternType="solid">
        <fgColor rgb="FF0073B0"/>
        <bgColor indexed="64"/>
      </patternFill>
    </fill>
    <fill>
      <patternFill patternType="solid">
        <fgColor theme="0"/>
        <bgColor indexed="64"/>
      </patternFill>
    </fill>
    <fill>
      <patternFill patternType="solid">
        <fgColor theme="0"/>
        <bgColor rgb="FFD9D9D9"/>
      </patternFill>
    </fill>
    <fill>
      <patternFill patternType="solid">
        <fgColor theme="2" tint="0.79998168889431442"/>
        <bgColor indexed="64"/>
      </patternFill>
    </fill>
    <fill>
      <patternFill patternType="solid">
        <fgColor theme="0" tint="-0.14999847407452621"/>
        <bgColor rgb="FFD9D9D9"/>
      </patternFill>
    </fill>
  </fills>
  <borders count="8">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2060"/>
      </bottom>
      <diagonal/>
    </border>
  </borders>
  <cellStyleXfs count="19">
    <xf numFmtId="0" fontId="0" fillId="0" borderId="0"/>
    <xf numFmtId="0" fontId="9" fillId="0" borderId="0" applyNumberFormat="0" applyFill="0" applyBorder="0" applyAlignment="0" applyProtection="0"/>
    <xf numFmtId="0" fontId="8" fillId="0" borderId="0"/>
    <xf numFmtId="0" fontId="10" fillId="0" borderId="0" applyNumberForma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20"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2" fillId="0" borderId="0"/>
    <xf numFmtId="0" fontId="1" fillId="0" borderId="0"/>
  </cellStyleXfs>
  <cellXfs count="47">
    <xf numFmtId="0" fontId="0" fillId="0" borderId="0" xfId="0"/>
    <xf numFmtId="0" fontId="11" fillId="2" borderId="0" xfId="2" applyFont="1" applyFill="1" applyBorder="1"/>
    <xf numFmtId="0" fontId="11" fillId="2" borderId="0" xfId="2" applyFont="1" applyFill="1"/>
    <xf numFmtId="0" fontId="12" fillId="2" borderId="0" xfId="2" applyFont="1" applyFill="1" applyBorder="1"/>
    <xf numFmtId="0" fontId="13" fillId="2" borderId="0" xfId="3" applyFont="1" applyFill="1" applyBorder="1"/>
    <xf numFmtId="0" fontId="12" fillId="2" borderId="0" xfId="2" applyFont="1" applyFill="1"/>
    <xf numFmtId="0" fontId="14" fillId="2" borderId="0" xfId="2" applyFont="1" applyFill="1"/>
    <xf numFmtId="0" fontId="15" fillId="2" borderId="0" xfId="2" applyFont="1" applyFill="1"/>
    <xf numFmtId="0" fontId="15" fillId="2" borderId="0" xfId="2" applyFont="1" applyFill="1" applyBorder="1"/>
    <xf numFmtId="0" fontId="16" fillId="2" borderId="0" xfId="2" applyFont="1" applyFill="1" applyBorder="1" applyProtection="1">
      <protection locked="0"/>
    </xf>
    <xf numFmtId="0" fontId="17" fillId="2" borderId="0" xfId="2" applyFont="1" applyFill="1" applyBorder="1" applyAlignment="1">
      <alignment horizontal="right"/>
    </xf>
    <xf numFmtId="0" fontId="11" fillId="2" borderId="1" xfId="2" applyFont="1" applyFill="1" applyBorder="1"/>
    <xf numFmtId="0" fontId="11" fillId="2" borderId="3" xfId="2" applyFont="1" applyFill="1" applyBorder="1"/>
    <xf numFmtId="0" fontId="17" fillId="2" borderId="0" xfId="2" applyFont="1" applyFill="1" applyBorder="1"/>
    <xf numFmtId="0" fontId="11" fillId="2" borderId="3" xfId="2" applyFont="1" applyFill="1" applyBorder="1" applyProtection="1">
      <protection locked="0"/>
    </xf>
    <xf numFmtId="0" fontId="11" fillId="2" borderId="5" xfId="2" applyFont="1" applyFill="1" applyBorder="1"/>
    <xf numFmtId="0" fontId="19" fillId="2" borderId="0" xfId="2" applyFont="1" applyFill="1"/>
    <xf numFmtId="0" fontId="21" fillId="3" borderId="7" xfId="16" applyFont="1" applyFill="1" applyBorder="1" applyAlignment="1">
      <alignment horizontal="center" vertical="center"/>
    </xf>
    <xf numFmtId="0" fontId="21" fillId="3" borderId="7" xfId="16" applyFont="1" applyFill="1" applyBorder="1" applyAlignment="1">
      <alignment horizontal="center" vertical="center" wrapText="1"/>
    </xf>
    <xf numFmtId="0" fontId="21" fillId="3" borderId="0" xfId="18" applyFont="1" applyFill="1"/>
    <xf numFmtId="0" fontId="21" fillId="3" borderId="0" xfId="18" applyFont="1" applyFill="1" applyAlignment="1">
      <alignment horizontal="center" vertical="center"/>
    </xf>
    <xf numFmtId="0" fontId="21" fillId="3" borderId="7" xfId="18" applyFont="1" applyFill="1" applyBorder="1" applyAlignment="1">
      <alignment horizontal="center" vertical="center"/>
    </xf>
    <xf numFmtId="0" fontId="21" fillId="3" borderId="7" xfId="18" applyFont="1" applyFill="1" applyBorder="1" applyAlignment="1">
      <alignment horizontal="center" vertical="center" wrapText="1"/>
    </xf>
    <xf numFmtId="14" fontId="21" fillId="3" borderId="0" xfId="18" applyNumberFormat="1" applyFont="1" applyFill="1" applyAlignment="1">
      <alignment horizontal="center" vertical="center"/>
    </xf>
    <xf numFmtId="9" fontId="21" fillId="3" borderId="0" xfId="18" applyNumberFormat="1" applyFont="1" applyFill="1" applyAlignment="1">
      <alignment horizontal="center" vertical="center"/>
    </xf>
    <xf numFmtId="10" fontId="21" fillId="3" borderId="0" xfId="18" applyNumberFormat="1" applyFont="1" applyFill="1" applyAlignment="1">
      <alignment horizontal="center" vertical="center"/>
    </xf>
    <xf numFmtId="164" fontId="21" fillId="3" borderId="0" xfId="18" applyNumberFormat="1" applyFont="1" applyFill="1" applyAlignment="1">
      <alignment horizontal="center" vertical="center"/>
    </xf>
    <xf numFmtId="4" fontId="21" fillId="3" borderId="0" xfId="18" applyNumberFormat="1" applyFont="1" applyFill="1"/>
    <xf numFmtId="166" fontId="21" fillId="3" borderId="0" xfId="18" applyNumberFormat="1" applyFont="1" applyFill="1"/>
    <xf numFmtId="168" fontId="21" fillId="3" borderId="0" xfId="18" applyNumberFormat="1" applyFont="1" applyFill="1"/>
    <xf numFmtId="0" fontId="25" fillId="3" borderId="0" xfId="18" applyFont="1" applyFill="1"/>
    <xf numFmtId="0" fontId="23" fillId="4" borderId="0" xfId="18" applyFont="1" applyFill="1"/>
    <xf numFmtId="0" fontId="24" fillId="3" borderId="0" xfId="18" applyFont="1" applyFill="1"/>
    <xf numFmtId="0" fontId="22" fillId="4" borderId="0" xfId="18" applyFont="1" applyFill="1" applyAlignment="1">
      <alignment horizontal="left" vertical="top"/>
    </xf>
    <xf numFmtId="9" fontId="23" fillId="4" borderId="0" xfId="18" applyNumberFormat="1" applyFont="1" applyFill="1" applyAlignment="1">
      <alignment horizontal="center" vertical="center"/>
    </xf>
    <xf numFmtId="9" fontId="21" fillId="5" borderId="0" xfId="18" applyNumberFormat="1" applyFont="1" applyFill="1" applyAlignment="1">
      <alignment horizontal="center" vertical="center"/>
    </xf>
    <xf numFmtId="0" fontId="22" fillId="6" borderId="0" xfId="18" applyFont="1" applyFill="1" applyAlignment="1">
      <alignment horizontal="left" vertical="top"/>
    </xf>
    <xf numFmtId="10" fontId="23" fillId="6" borderId="0" xfId="18" applyNumberFormat="1" applyFont="1" applyFill="1" applyAlignment="1">
      <alignment horizontal="center" vertical="center"/>
    </xf>
    <xf numFmtId="165" fontId="23" fillId="6" borderId="0" xfId="18" applyNumberFormat="1" applyFont="1" applyFill="1" applyAlignment="1">
      <alignment horizontal="center" vertical="center"/>
    </xf>
    <xf numFmtId="0" fontId="11" fillId="2" borderId="6"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167" fontId="23" fillId="6" borderId="0" xfId="18" applyNumberFormat="1" applyFont="1" applyFill="1" applyAlignment="1">
      <alignment horizontal="center" vertical="center"/>
    </xf>
    <xf numFmtId="2" fontId="23" fillId="6" borderId="0" xfId="18" applyNumberFormat="1" applyFont="1" applyFill="1" applyAlignment="1">
      <alignment horizontal="center" vertical="center"/>
    </xf>
  </cellXfs>
  <cellStyles count="19">
    <cellStyle name="Comma 2" xfId="7" xr:uid="{4B077D12-3928-4600-A400-DAFE7C142FC5}"/>
    <cellStyle name="Comma 3" xfId="13" xr:uid="{75A8B7BD-1559-4D80-BA98-39056F8501E2}"/>
    <cellStyle name="Currency 2" xfId="5" xr:uid="{94FA024F-B916-408B-8C26-266C30588648}"/>
    <cellStyle name="Hyperlink 2 2" xfId="3" xr:uid="{5D7F0286-A486-4255-88A6-CC974082901D}"/>
    <cellStyle name="Hyperlink 3" xfId="1" xr:uid="{00000000-0005-0000-0000-000002000000}"/>
    <cellStyle name="Normal" xfId="0" builtinId="0"/>
    <cellStyle name="Normal 2" xfId="4" xr:uid="{C8B3C472-5BD2-4D8A-84EF-2D0D0EC7CCA8}"/>
    <cellStyle name="Normal 2 2" xfId="11" xr:uid="{E56A871B-DB3F-48BB-A6F8-315455780624}"/>
    <cellStyle name="Normal 2 2 2" xfId="2" xr:uid="{EB4610B0-F08F-4ACB-854F-11FB6CF4D53B}"/>
    <cellStyle name="Normal 3" xfId="8" xr:uid="{BB80F1F3-9922-4059-BF83-BD44F7EAFF68}"/>
    <cellStyle name="Normal 4" xfId="10" xr:uid="{9EB811E6-5512-4ED7-A50B-9D8116E353D7}"/>
    <cellStyle name="Normal 5" xfId="12" xr:uid="{981B933F-09D1-4707-8F26-1C8B89344D55}"/>
    <cellStyle name="Normal 6" xfId="15" xr:uid="{F43A0CC1-8C46-468E-86F0-823952F2F257}"/>
    <cellStyle name="Normal 7" xfId="16" xr:uid="{F486E122-D476-4E2B-BF88-F2BA6DD35405}"/>
    <cellStyle name="Normal 8" xfId="17" xr:uid="{4D2347C5-9769-4ED6-B761-ECCB4BD12C68}"/>
    <cellStyle name="Normal 9" xfId="18" xr:uid="{FF7D6839-EC32-49DF-80EC-0F8A99236A49}"/>
    <cellStyle name="Percent 2" xfId="6" xr:uid="{9E2C98EB-5F37-4587-8FEB-4069EA2B93AB}"/>
    <cellStyle name="Percent 3" xfId="9" xr:uid="{1944379E-E72C-44AB-B7CA-2698D4587175}"/>
    <cellStyle name="Percent 4" xfId="14" xr:uid="{7FD9AD31-1D22-435C-A305-4FBABA414F9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Efficient Frontier</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'Efficient Frontier'!$M$4:$M$14</c:f>
              <c:numCache>
                <c:formatCode>0.00%</c:formatCode>
                <c:ptCount val="11"/>
                <c:pt idx="0">
                  <c:v>0.15162000861290928</c:v>
                </c:pt>
                <c:pt idx="1">
                  <c:v>0.14731074472484837</c:v>
                </c:pt>
                <c:pt idx="2">
                  <c:v>0.15141533549371225</c:v>
                </c:pt>
                <c:pt idx="3">
                  <c:v>0.16330055708916205</c:v>
                </c:pt>
                <c:pt idx="4">
                  <c:v>0.18144382017655267</c:v>
                </c:pt>
                <c:pt idx="5">
                  <c:v>0.20418366150739123</c:v>
                </c:pt>
                <c:pt idx="6">
                  <c:v>0.23016167184077785</c:v>
                </c:pt>
                <c:pt idx="7">
                  <c:v>0.25840306219971959</c:v>
                </c:pt>
                <c:pt idx="8">
                  <c:v>0.28824331689653393</c:v>
                </c:pt>
                <c:pt idx="9">
                  <c:v>0.31923439151900973</c:v>
                </c:pt>
                <c:pt idx="10">
                  <c:v>0.35107165014165187</c:v>
                </c:pt>
              </c:numCache>
            </c:numRef>
          </c:xVal>
          <c:yVal>
            <c:numRef>
              <c:f>'Efficient Frontier'!$K$4:$K$14</c:f>
              <c:numCache>
                <c:formatCode>0.00%</c:formatCode>
                <c:ptCount val="11"/>
                <c:pt idx="0">
                  <c:v>0.13954603118888625</c:v>
                </c:pt>
                <c:pt idx="1">
                  <c:v>0.16744706058000422</c:v>
                </c:pt>
                <c:pt idx="2">
                  <c:v>0.19534808997112221</c:v>
                </c:pt>
                <c:pt idx="3">
                  <c:v>0.22324911936224018</c:v>
                </c:pt>
                <c:pt idx="4">
                  <c:v>0.25115014875335817</c:v>
                </c:pt>
                <c:pt idx="5">
                  <c:v>0.27905117814447611</c:v>
                </c:pt>
                <c:pt idx="6">
                  <c:v>0.3069522075355941</c:v>
                </c:pt>
                <c:pt idx="7">
                  <c:v>0.33485323692671209</c:v>
                </c:pt>
                <c:pt idx="8">
                  <c:v>0.36275426631783009</c:v>
                </c:pt>
                <c:pt idx="9">
                  <c:v>0.39065529570894808</c:v>
                </c:pt>
                <c:pt idx="10">
                  <c:v>0.41855632510006602</c:v>
                </c:pt>
              </c:numCache>
            </c:numRef>
          </c:yVal>
          <c:smooth val="1"/>
          <c:extLst>
            <c:ext xmlns:c16="http://schemas.microsoft.com/office/drawing/2014/chart" uri="{C3380CC4-5D6E-409C-BE32-E72D297353CC}">
              <c16:uniqueId val="{00000002-FB86-4575-8163-35224E636AF2}"/>
            </c:ext>
          </c:extLst>
        </c:ser>
        <c:dLbls>
          <c:dLblPos val="l"/>
          <c:showLegendKey val="0"/>
          <c:showVal val="1"/>
          <c:showCatName val="0"/>
          <c:showSerName val="0"/>
          <c:showPercent val="0"/>
          <c:showBubbleSize val="0"/>
        </c:dLbls>
        <c:axId val="565372032"/>
        <c:axId val="477071008"/>
      </c:scatterChart>
      <c:valAx>
        <c:axId val="565372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a:t>
                </a:r>
                <a:r>
                  <a:rPr lang="en-US" baseline="0"/>
                  <a:t> Deviation</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071008"/>
        <c:crosses val="autoZero"/>
        <c:crossBetween val="midCat"/>
      </c:valAx>
      <c:valAx>
        <c:axId val="477071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Mean Return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3720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438468</xdr:colOff>
      <xdr:row>15</xdr:row>
      <xdr:rowOff>66992</xdr:rowOff>
    </xdr:from>
    <xdr:to>
      <xdr:col>13</xdr:col>
      <xdr:colOff>539750</xdr:colOff>
      <xdr:row>36</xdr:row>
      <xdr:rowOff>0</xdr:rowOff>
    </xdr:to>
    <xdr:graphicFrame macro="">
      <xdr:nvGraphicFramePr>
        <xdr:cNvPr id="2" name="Chart 1">
          <a:extLst>
            <a:ext uri="{FF2B5EF4-FFF2-40B4-BE49-F238E27FC236}">
              <a16:creationId xmlns:a16="http://schemas.microsoft.com/office/drawing/2014/main" id="{8359AF15-CA6A-4ADA-BDD5-A0C497645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829313</xdr:colOff>
      <xdr:row>2</xdr:row>
      <xdr:rowOff>260035</xdr:rowOff>
    </xdr:from>
    <xdr:to>
      <xdr:col>8</xdr:col>
      <xdr:colOff>9842</xdr:colOff>
      <xdr:row>3</xdr:row>
      <xdr:rowOff>91122</xdr:rowOff>
    </xdr:to>
    <xdr:cxnSp macro="">
      <xdr:nvCxnSpPr>
        <xdr:cNvPr id="4" name="Connector: Elbow 3">
          <a:extLst>
            <a:ext uri="{FF2B5EF4-FFF2-40B4-BE49-F238E27FC236}">
              <a16:creationId xmlns:a16="http://schemas.microsoft.com/office/drawing/2014/main" id="{836FE5A2-BE40-4DF9-AF41-993DBFF5F40B}"/>
            </a:ext>
          </a:extLst>
        </xdr:cNvPr>
        <xdr:cNvCxnSpPr/>
      </xdr:nvCxnSpPr>
      <xdr:spPr>
        <a:xfrm>
          <a:off x="6552251" y="601348"/>
          <a:ext cx="529904" cy="418462"/>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0</xdr:row>
      <xdr:rowOff>55563</xdr:rowOff>
    </xdr:from>
    <xdr:to>
      <xdr:col>7</xdr:col>
      <xdr:colOff>892810</xdr:colOff>
      <xdr:row>2</xdr:row>
      <xdr:rowOff>515938</xdr:rowOff>
    </xdr:to>
    <xdr:sp macro="" textlink="">
      <xdr:nvSpPr>
        <xdr:cNvPr id="8" name="TextBox 7">
          <a:extLst>
            <a:ext uri="{FF2B5EF4-FFF2-40B4-BE49-F238E27FC236}">
              <a16:creationId xmlns:a16="http://schemas.microsoft.com/office/drawing/2014/main" id="{E84B8CFF-A6A1-48AB-B3A0-BA5331DA8C79}"/>
            </a:ext>
          </a:extLst>
        </xdr:cNvPr>
        <xdr:cNvSpPr txBox="1"/>
      </xdr:nvSpPr>
      <xdr:spPr>
        <a:xfrm>
          <a:off x="3651250" y="55563"/>
          <a:ext cx="2186623" cy="801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Construct 11 portfolios that have different weights in Apple and CMS Energy to obtain the shape</a:t>
          </a:r>
          <a:r>
            <a:rPr lang="en-US" sz="1100" baseline="0">
              <a:solidFill>
                <a:schemeClr val="dk1"/>
              </a:solidFill>
              <a:effectLst/>
              <a:latin typeface="+mn-lt"/>
              <a:ea typeface="+mn-ea"/>
              <a:cs typeface="+mn-cs"/>
            </a:rPr>
            <a:t> of the Efficient Frontier</a:t>
          </a:r>
          <a:endParaRPr lang="en-US" sz="900">
            <a:effectLst/>
          </a:endParaRPr>
        </a:p>
      </xdr:txBody>
    </xdr:sp>
    <xdr:clientData/>
  </xdr:twoCellAnchor>
  <xdr:twoCellAnchor>
    <xdr:from>
      <xdr:col>10</xdr:col>
      <xdr:colOff>293687</xdr:colOff>
      <xdr:row>27</xdr:row>
      <xdr:rowOff>57467</xdr:rowOff>
    </xdr:from>
    <xdr:to>
      <xdr:col>11</xdr:col>
      <xdr:colOff>384809</xdr:colOff>
      <xdr:row>29</xdr:row>
      <xdr:rowOff>142875</xdr:rowOff>
    </xdr:to>
    <xdr:cxnSp macro="">
      <xdr:nvCxnSpPr>
        <xdr:cNvPr id="10" name="Connector: Elbow 9">
          <a:extLst>
            <a:ext uri="{FF2B5EF4-FFF2-40B4-BE49-F238E27FC236}">
              <a16:creationId xmlns:a16="http://schemas.microsoft.com/office/drawing/2014/main" id="{BBA23584-28E2-444A-B83F-321C8BF5BF5D}"/>
            </a:ext>
          </a:extLst>
        </xdr:cNvPr>
        <xdr:cNvCxnSpPr/>
      </xdr:nvCxnSpPr>
      <xdr:spPr>
        <a:xfrm>
          <a:off x="7699375" y="4415155"/>
          <a:ext cx="757872" cy="371158"/>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758191</xdr:colOff>
      <xdr:row>5</xdr:row>
      <xdr:rowOff>59690</xdr:rowOff>
    </xdr:from>
    <xdr:to>
      <xdr:col>14</xdr:col>
      <xdr:colOff>117158</xdr:colOff>
      <xdr:row>8</xdr:row>
      <xdr:rowOff>17780</xdr:rowOff>
    </xdr:to>
    <xdr:cxnSp macro="">
      <xdr:nvCxnSpPr>
        <xdr:cNvPr id="12" name="Connector: Elbow 11">
          <a:extLst>
            <a:ext uri="{FF2B5EF4-FFF2-40B4-BE49-F238E27FC236}">
              <a16:creationId xmlns:a16="http://schemas.microsoft.com/office/drawing/2014/main" id="{701A16F4-9CD9-43B9-A3F0-E6386A23BE05}"/>
            </a:ext>
          </a:extLst>
        </xdr:cNvPr>
        <xdr:cNvCxnSpPr/>
      </xdr:nvCxnSpPr>
      <xdr:spPr>
        <a:xfrm>
          <a:off x="9775191" y="1274128"/>
          <a:ext cx="922655" cy="38671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158750</xdr:colOff>
      <xdr:row>7</xdr:row>
      <xdr:rowOff>63500</xdr:rowOff>
    </xdr:from>
    <xdr:to>
      <xdr:col>17</xdr:col>
      <xdr:colOff>85407</xdr:colOff>
      <xdr:row>8</xdr:row>
      <xdr:rowOff>138748</xdr:rowOff>
    </xdr:to>
    <xdr:sp macro="" textlink="">
      <xdr:nvSpPr>
        <xdr:cNvPr id="13" name="TextBox 7">
          <a:extLst>
            <a:ext uri="{FF2B5EF4-FFF2-40B4-BE49-F238E27FC236}">
              <a16:creationId xmlns:a16="http://schemas.microsoft.com/office/drawing/2014/main" id="{9AD5D874-B003-414F-B032-050B31E6BABE}"/>
            </a:ext>
          </a:extLst>
        </xdr:cNvPr>
        <xdr:cNvSpPr txBox="1"/>
      </xdr:nvSpPr>
      <xdr:spPr>
        <a:xfrm>
          <a:off x="10739438" y="1563688"/>
          <a:ext cx="1593532" cy="21812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900">
              <a:latin typeface="Arial" panose="020B0604020202020204" pitchFamily="34" charset="0"/>
              <a:cs typeface="Arial" panose="020B0604020202020204" pitchFamily="34" charset="0"/>
            </a:rPr>
            <a:t>Minimum-Variance Portfolio</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0.59589</cdr:x>
      <cdr:y>0.66009</cdr:y>
    </cdr:from>
    <cdr:to>
      <cdr:x>0.91394</cdr:x>
      <cdr:y>0.73853</cdr:y>
    </cdr:to>
    <cdr:sp macro="" textlink="">
      <cdr:nvSpPr>
        <cdr:cNvPr id="2" name="TextBox 7">
          <a:extLst xmlns:a="http://schemas.openxmlformats.org/drawingml/2006/main">
            <a:ext uri="{FF2B5EF4-FFF2-40B4-BE49-F238E27FC236}">
              <a16:creationId xmlns:a16="http://schemas.microsoft.com/office/drawing/2014/main" id="{E84B8CFF-A6A1-48AB-B3A0-BA5331DA8C79}"/>
            </a:ext>
          </a:extLst>
        </cdr:cNvPr>
        <cdr:cNvSpPr txBox="1"/>
      </cdr:nvSpPr>
      <cdr:spPr>
        <a:xfrm xmlns:a="http://schemas.openxmlformats.org/drawingml/2006/main">
          <a:off x="3090867" y="1963741"/>
          <a:ext cx="1649724" cy="233357"/>
        </a:xfrm>
        <a:prstGeom xmlns:a="http://schemas.openxmlformats.org/drawingml/2006/main" prst="rect">
          <a:avLst/>
        </a:prstGeom>
        <a:solidFill xmlns:a="http://schemas.openxmlformats.org/drawingml/2006/main">
          <a:schemeClr val="accent2"/>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latin typeface="Arial" panose="020B0604020202020204" pitchFamily="34" charset="0"/>
              <a:cs typeface="Arial" panose="020B0604020202020204" pitchFamily="34" charset="0"/>
            </a:rPr>
            <a:t>Minimum-Variance Portfolio</a:t>
          </a:r>
        </a:p>
      </cdr:txBody>
    </cdr:sp>
  </cdr:relSizeAnchor>
</c:userShapes>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3" zoomScale="70" zoomScaleNormal="70" workbookViewId="0">
      <selection activeCell="O9" sqref="O9"/>
    </sheetView>
  </sheetViews>
  <sheetFormatPr defaultColWidth="10.25" defaultRowHeight="13.8" x14ac:dyDescent="0.25"/>
  <cols>
    <col min="1" max="2" width="12.375" style="6" customWidth="1"/>
    <col min="3" max="3" width="37.25" style="6" customWidth="1"/>
    <col min="4" max="22" width="12.375" style="6" customWidth="1"/>
    <col min="23" max="25" width="10.25" style="6"/>
    <col min="26" max="26" width="10.25" style="6" customWidth="1"/>
    <col min="27" max="16384" width="10.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37</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39" t="s">
        <v>36</v>
      </c>
      <c r="D13" s="40"/>
      <c r="E13" s="40"/>
      <c r="F13" s="41"/>
      <c r="G13" s="1"/>
      <c r="H13" s="1"/>
      <c r="I13" s="1"/>
      <c r="J13" s="1"/>
      <c r="K13" s="1"/>
      <c r="L13" s="1"/>
      <c r="M13" s="1"/>
      <c r="N13" s="1"/>
      <c r="O13" s="1"/>
      <c r="P13" s="2"/>
    </row>
    <row r="14" spans="1:16" ht="19.5" customHeight="1" x14ac:dyDescent="0.25">
      <c r="A14" s="7"/>
      <c r="B14" s="11"/>
      <c r="C14" s="39"/>
      <c r="D14" s="40"/>
      <c r="E14" s="40"/>
      <c r="F14" s="41"/>
      <c r="G14" s="1"/>
      <c r="H14" s="1"/>
      <c r="I14" s="1"/>
      <c r="J14" s="1"/>
      <c r="K14" s="1"/>
      <c r="L14" s="1"/>
      <c r="M14" s="1"/>
      <c r="N14" s="1"/>
      <c r="O14" s="1"/>
      <c r="P14" s="2"/>
    </row>
    <row r="15" spans="1:16" ht="39" customHeight="1" x14ac:dyDescent="0.25">
      <c r="A15" s="7"/>
      <c r="B15" s="11"/>
      <c r="C15" s="42"/>
      <c r="D15" s="43"/>
      <c r="E15" s="43"/>
      <c r="F15" s="44"/>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16"/>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C61B-FF0D-4244-9E01-379EAD42EFE6}">
  <dimension ref="B1:M40"/>
  <sheetViews>
    <sheetView zoomScaleNormal="100" workbookViewId="0">
      <selection activeCell="G14" sqref="G14"/>
    </sheetView>
  </sheetViews>
  <sheetFormatPr defaultRowHeight="11.4" x14ac:dyDescent="0.2"/>
  <cols>
    <col min="1" max="1" width="2.25" style="19" customWidth="1"/>
    <col min="2" max="2" width="17.75" style="19" customWidth="1"/>
    <col min="3" max="4" width="10" style="19" customWidth="1"/>
    <col min="5" max="5" width="9" style="19"/>
    <col min="6" max="6" width="9" style="19" customWidth="1"/>
    <col min="7" max="7" width="22.875" style="19" customWidth="1"/>
    <col min="8" max="8" width="22.125" style="19" bestFit="1" customWidth="1"/>
    <col min="9" max="10" width="9" style="20"/>
    <col min="11" max="11" width="11" style="20" customWidth="1"/>
    <col min="12" max="12" width="15.5" style="20" customWidth="1"/>
    <col min="13" max="13" width="16.5" style="20" customWidth="1"/>
    <col min="14" max="16384" width="9" style="19"/>
  </cols>
  <sheetData>
    <row r="1" spans="2:13" ht="15.6" x14ac:dyDescent="0.3">
      <c r="B1" s="30" t="s">
        <v>35</v>
      </c>
    </row>
    <row r="3" spans="2:13" ht="46.2" thickBot="1" x14ac:dyDescent="0.25">
      <c r="B3" s="17" t="s">
        <v>5</v>
      </c>
      <c r="C3" s="18" t="s">
        <v>6</v>
      </c>
      <c r="D3" s="18" t="s">
        <v>7</v>
      </c>
      <c r="E3" s="18" t="s">
        <v>8</v>
      </c>
      <c r="F3" s="18" t="s">
        <v>9</v>
      </c>
      <c r="H3" s="20"/>
      <c r="I3" s="21" t="s">
        <v>12</v>
      </c>
      <c r="J3" s="22" t="s">
        <v>13</v>
      </c>
      <c r="K3" s="22" t="s">
        <v>34</v>
      </c>
      <c r="L3" s="22" t="s">
        <v>14</v>
      </c>
      <c r="M3" s="22" t="s">
        <v>15</v>
      </c>
    </row>
    <row r="4" spans="2:13" x14ac:dyDescent="0.2">
      <c r="B4" s="23">
        <v>43282</v>
      </c>
      <c r="C4" s="20">
        <v>46.223221000000002</v>
      </c>
      <c r="D4" s="20">
        <v>45.437224999999998</v>
      </c>
      <c r="E4" s="20"/>
      <c r="F4" s="20"/>
      <c r="H4" s="20" t="s">
        <v>16</v>
      </c>
      <c r="I4" s="35">
        <v>0</v>
      </c>
      <c r="J4" s="24">
        <f>1-I4</f>
        <v>1</v>
      </c>
      <c r="K4" s="25">
        <f t="shared" ref="K4:K14" si="0">I4*$E$36+J4*$F$36</f>
        <v>0.13954603118888625</v>
      </c>
      <c r="L4" s="26">
        <f t="shared" ref="L4:L14" si="1">I4^2*$E$37+J4^2*$F$37+2*I4*J4*$E$39</f>
        <v>2.2988627011778687E-2</v>
      </c>
      <c r="M4" s="25">
        <f>SQRT(L4)</f>
        <v>0.15162000861290928</v>
      </c>
    </row>
    <row r="5" spans="2:13" x14ac:dyDescent="0.2">
      <c r="B5" s="23">
        <v>43313</v>
      </c>
      <c r="C5" s="20">
        <v>55.293456999999997</v>
      </c>
      <c r="D5" s="20">
        <v>46.283188000000003</v>
      </c>
      <c r="E5" s="25">
        <f>(C5-C4)/C4</f>
        <v>0.19622682720444759</v>
      </c>
      <c r="F5" s="25">
        <f>(D5-D4)/D4</f>
        <v>1.8618280495783023E-2</v>
      </c>
      <c r="H5" s="20" t="s">
        <v>17</v>
      </c>
      <c r="I5" s="35">
        <v>0.1</v>
      </c>
      <c r="J5" s="24">
        <f>1-I5</f>
        <v>0.9</v>
      </c>
      <c r="K5" s="25">
        <f t="shared" si="0"/>
        <v>0.16744706058000422</v>
      </c>
      <c r="L5" s="26">
        <f t="shared" si="1"/>
        <v>2.1700455511389438E-2</v>
      </c>
      <c r="M5" s="25">
        <f t="shared" ref="M5:M14" si="2">SQRT(L5)</f>
        <v>0.14731074472484837</v>
      </c>
    </row>
    <row r="6" spans="2:13" x14ac:dyDescent="0.2">
      <c r="B6" s="23">
        <v>43344</v>
      </c>
      <c r="C6" s="20">
        <v>55.026671999999998</v>
      </c>
      <c r="D6" s="20">
        <v>46.404708999999997</v>
      </c>
      <c r="E6" s="25">
        <f t="shared" ref="E6:F27" si="3">(C6-C5)/C5</f>
        <v>-4.8248927535856322E-3</v>
      </c>
      <c r="F6" s="25">
        <f t="shared" si="3"/>
        <v>2.6255970094366493E-3</v>
      </c>
      <c r="H6" s="20" t="s">
        <v>18</v>
      </c>
      <c r="I6" s="35">
        <v>0.2</v>
      </c>
      <c r="J6" s="24">
        <f t="shared" ref="J6:J14" si="4">1-I6</f>
        <v>0.8</v>
      </c>
      <c r="K6" s="25">
        <f t="shared" si="0"/>
        <v>0.19534808997112221</v>
      </c>
      <c r="L6" s="26">
        <f t="shared" si="1"/>
        <v>2.2926603822673437E-2</v>
      </c>
      <c r="M6" s="25">
        <f t="shared" si="2"/>
        <v>0.15141533549371225</v>
      </c>
    </row>
    <row r="7" spans="2:13" x14ac:dyDescent="0.2">
      <c r="B7" s="23">
        <v>43374</v>
      </c>
      <c r="C7" s="20">
        <v>53.349594000000003</v>
      </c>
      <c r="D7" s="20">
        <v>46.897167000000003</v>
      </c>
      <c r="E7" s="25">
        <f t="shared" si="3"/>
        <v>-3.0477547324686372E-2</v>
      </c>
      <c r="F7" s="25">
        <f t="shared" si="3"/>
        <v>1.0612241960185686E-2</v>
      </c>
      <c r="H7" s="20" t="s">
        <v>19</v>
      </c>
      <c r="I7" s="35">
        <v>0.3</v>
      </c>
      <c r="J7" s="24">
        <f t="shared" si="4"/>
        <v>0.7</v>
      </c>
      <c r="K7" s="25">
        <f t="shared" si="0"/>
        <v>0.22324911936224018</v>
      </c>
      <c r="L7" s="26">
        <f t="shared" si="1"/>
        <v>2.6667071945630675E-2</v>
      </c>
      <c r="M7" s="25">
        <f t="shared" si="2"/>
        <v>0.16330055708916205</v>
      </c>
    </row>
    <row r="8" spans="2:13" x14ac:dyDescent="0.2">
      <c r="B8" s="23">
        <v>43405</v>
      </c>
      <c r="C8" s="20">
        <v>43.530890999999997</v>
      </c>
      <c r="D8" s="20">
        <v>49.331046999999998</v>
      </c>
      <c r="E8" s="25">
        <f t="shared" si="3"/>
        <v>-0.18404456836166375</v>
      </c>
      <c r="F8" s="25">
        <f t="shared" si="3"/>
        <v>5.1898230867548883E-2</v>
      </c>
      <c r="H8" s="20" t="s">
        <v>20</v>
      </c>
      <c r="I8" s="35">
        <v>0.4</v>
      </c>
      <c r="J8" s="24">
        <f t="shared" si="4"/>
        <v>0.6</v>
      </c>
      <c r="K8" s="25">
        <f t="shared" si="0"/>
        <v>0.25115014875335817</v>
      </c>
      <c r="L8" s="26">
        <f t="shared" si="1"/>
        <v>3.2921859880261181E-2</v>
      </c>
      <c r="M8" s="25">
        <f t="shared" si="2"/>
        <v>0.18144382017655267</v>
      </c>
    </row>
    <row r="9" spans="2:13" x14ac:dyDescent="0.2">
      <c r="B9" s="23">
        <v>43435</v>
      </c>
      <c r="C9" s="20">
        <v>38.585068</v>
      </c>
      <c r="D9" s="20">
        <v>47.362690000000001</v>
      </c>
      <c r="E9" s="25">
        <f t="shared" si="3"/>
        <v>-0.11361639714656881</v>
      </c>
      <c r="F9" s="25">
        <f t="shared" si="3"/>
        <v>-3.9900977573007874E-2</v>
      </c>
      <c r="H9" s="20" t="s">
        <v>21</v>
      </c>
      <c r="I9" s="35">
        <v>0.5</v>
      </c>
      <c r="J9" s="24">
        <f t="shared" si="4"/>
        <v>0.5</v>
      </c>
      <c r="K9" s="25">
        <f t="shared" si="0"/>
        <v>0.27905117814447611</v>
      </c>
      <c r="L9" s="26">
        <f t="shared" si="1"/>
        <v>4.169096762656492E-2</v>
      </c>
      <c r="M9" s="25">
        <f t="shared" si="2"/>
        <v>0.20418366150739123</v>
      </c>
    </row>
    <row r="10" spans="2:13" x14ac:dyDescent="0.2">
      <c r="B10" s="23">
        <v>43466</v>
      </c>
      <c r="C10" s="20">
        <v>40.713183999999998</v>
      </c>
      <c r="D10" s="20">
        <v>49.737976000000003</v>
      </c>
      <c r="E10" s="25">
        <f t="shared" si="3"/>
        <v>5.5153874550642197E-2</v>
      </c>
      <c r="F10" s="25">
        <f t="shared" si="3"/>
        <v>5.01509943797534E-2</v>
      </c>
      <c r="H10" s="20" t="s">
        <v>22</v>
      </c>
      <c r="I10" s="35">
        <v>0.6</v>
      </c>
      <c r="J10" s="24">
        <f t="shared" si="4"/>
        <v>0.4</v>
      </c>
      <c r="K10" s="25">
        <f t="shared" si="0"/>
        <v>0.3069522075355941</v>
      </c>
      <c r="L10" s="26">
        <f t="shared" si="1"/>
        <v>5.2974395184541917E-2</v>
      </c>
      <c r="M10" s="25">
        <f t="shared" si="2"/>
        <v>0.23016167184077785</v>
      </c>
    </row>
    <row r="11" spans="2:13" x14ac:dyDescent="0.2">
      <c r="B11" s="23">
        <v>43497</v>
      </c>
      <c r="C11" s="20">
        <v>42.354534000000001</v>
      </c>
      <c r="D11" s="20">
        <v>52.283133999999997</v>
      </c>
      <c r="E11" s="25">
        <f t="shared" si="3"/>
        <v>4.0314950557539364E-2</v>
      </c>
      <c r="F11" s="25">
        <f t="shared" si="3"/>
        <v>5.1171322291039614E-2</v>
      </c>
      <c r="H11" s="20" t="s">
        <v>23</v>
      </c>
      <c r="I11" s="35">
        <v>0.7</v>
      </c>
      <c r="J11" s="24">
        <f t="shared" si="4"/>
        <v>0.30000000000000004</v>
      </c>
      <c r="K11" s="25">
        <f t="shared" si="0"/>
        <v>0.33485323692671209</v>
      </c>
      <c r="L11" s="26">
        <f t="shared" si="1"/>
        <v>6.6772142554192157E-2</v>
      </c>
      <c r="M11" s="25">
        <f t="shared" si="2"/>
        <v>0.25840306219971959</v>
      </c>
    </row>
    <row r="12" spans="2:13" x14ac:dyDescent="0.2">
      <c r="B12" s="23">
        <v>43525</v>
      </c>
      <c r="C12" s="20">
        <v>46.663288000000001</v>
      </c>
      <c r="D12" s="20">
        <v>53.378779999999999</v>
      </c>
      <c r="E12" s="25">
        <f t="shared" si="3"/>
        <v>0.10173064352449257</v>
      </c>
      <c r="F12" s="25">
        <f t="shared" si="3"/>
        <v>2.0956012315558631E-2</v>
      </c>
      <c r="H12" s="20" t="s">
        <v>24</v>
      </c>
      <c r="I12" s="35">
        <v>0.8</v>
      </c>
      <c r="J12" s="24">
        <f t="shared" si="4"/>
        <v>0.19999999999999996</v>
      </c>
      <c r="K12" s="25">
        <f t="shared" si="0"/>
        <v>0.36275426631783009</v>
      </c>
      <c r="L12" s="26">
        <f t="shared" si="1"/>
        <v>8.3084209735515682E-2</v>
      </c>
      <c r="M12" s="25">
        <f t="shared" si="2"/>
        <v>0.28824331689653393</v>
      </c>
    </row>
    <row r="13" spans="2:13" x14ac:dyDescent="0.2">
      <c r="B13" s="23">
        <v>43556</v>
      </c>
      <c r="C13" s="20">
        <v>49.296771999999997</v>
      </c>
      <c r="D13" s="20">
        <v>53.388385999999997</v>
      </c>
      <c r="E13" s="25">
        <f t="shared" si="3"/>
        <v>5.6435885958143278E-2</v>
      </c>
      <c r="F13" s="25">
        <f t="shared" si="3"/>
        <v>1.7995915230730275E-4</v>
      </c>
      <c r="H13" s="20" t="s">
        <v>25</v>
      </c>
      <c r="I13" s="35">
        <v>0.9</v>
      </c>
      <c r="J13" s="24">
        <f t="shared" si="4"/>
        <v>9.9999999999999978E-2</v>
      </c>
      <c r="K13" s="25">
        <f t="shared" si="0"/>
        <v>0.39065529570894808</v>
      </c>
      <c r="L13" s="26">
        <f t="shared" si="1"/>
        <v>0.1019105967285124</v>
      </c>
      <c r="M13" s="25">
        <f t="shared" si="2"/>
        <v>0.31923439151900973</v>
      </c>
    </row>
    <row r="14" spans="2:13" x14ac:dyDescent="0.2">
      <c r="B14" s="23">
        <v>43586</v>
      </c>
      <c r="C14" s="20">
        <v>43.007851000000002</v>
      </c>
      <c r="D14" s="20">
        <v>53.926597999999998</v>
      </c>
      <c r="E14" s="25">
        <f t="shared" si="3"/>
        <v>-0.1275726735210978</v>
      </c>
      <c r="F14" s="25">
        <f t="shared" si="3"/>
        <v>1.0081068942597395E-2</v>
      </c>
      <c r="H14" s="20" t="s">
        <v>26</v>
      </c>
      <c r="I14" s="35">
        <v>1</v>
      </c>
      <c r="J14" s="24">
        <f t="shared" si="4"/>
        <v>0</v>
      </c>
      <c r="K14" s="25">
        <f t="shared" si="0"/>
        <v>0.41855632510006602</v>
      </c>
      <c r="L14" s="26">
        <f t="shared" si="1"/>
        <v>0.12325130353318239</v>
      </c>
      <c r="M14" s="25">
        <f t="shared" si="2"/>
        <v>0.35107165014165187</v>
      </c>
    </row>
    <row r="15" spans="2:13" x14ac:dyDescent="0.2">
      <c r="B15" s="23">
        <v>43617</v>
      </c>
      <c r="C15" s="20">
        <v>48.808441000000002</v>
      </c>
      <c r="D15" s="20">
        <v>56.046985999999997</v>
      </c>
      <c r="E15" s="25">
        <f t="shared" si="3"/>
        <v>0.13487281659341685</v>
      </c>
      <c r="F15" s="25">
        <f t="shared" si="3"/>
        <v>3.9319891827776683E-2</v>
      </c>
      <c r="H15" s="20"/>
      <c r="I15" s="24"/>
      <c r="J15" s="24"/>
    </row>
    <row r="16" spans="2:13" x14ac:dyDescent="0.2">
      <c r="B16" s="23">
        <v>43647</v>
      </c>
      <c r="C16" s="20">
        <v>52.537140000000001</v>
      </c>
      <c r="D16" s="20">
        <v>56.347014999999999</v>
      </c>
      <c r="E16" s="25">
        <f t="shared" si="3"/>
        <v>7.6394552327536933E-2</v>
      </c>
      <c r="F16" s="25">
        <f t="shared" si="3"/>
        <v>5.3531692141304821E-3</v>
      </c>
      <c r="H16" s="20"/>
      <c r="I16" s="24"/>
      <c r="J16" s="24"/>
    </row>
    <row r="17" spans="2:10" x14ac:dyDescent="0.2">
      <c r="B17" s="23">
        <v>43678</v>
      </c>
      <c r="C17" s="20">
        <v>51.476730000000003</v>
      </c>
      <c r="D17" s="20">
        <v>61.021625999999998</v>
      </c>
      <c r="E17" s="25">
        <f t="shared" si="3"/>
        <v>-2.0184006971068418E-2</v>
      </c>
      <c r="F17" s="25">
        <f t="shared" si="3"/>
        <v>8.2961111604580987E-2</v>
      </c>
      <c r="I17" s="24"/>
      <c r="J17" s="24"/>
    </row>
    <row r="18" spans="2:10" x14ac:dyDescent="0.2">
      <c r="B18" s="23">
        <v>43709</v>
      </c>
      <c r="C18" s="20">
        <v>55.442405999999998</v>
      </c>
      <c r="D18" s="20">
        <v>62.302531999999999</v>
      </c>
      <c r="E18" s="25">
        <f t="shared" si="3"/>
        <v>7.7038226787132638E-2</v>
      </c>
      <c r="F18" s="25">
        <f t="shared" si="3"/>
        <v>2.0991017184628966E-2</v>
      </c>
      <c r="I18" s="24"/>
      <c r="J18" s="24"/>
    </row>
    <row r="19" spans="2:10" x14ac:dyDescent="0.2">
      <c r="B19" s="23">
        <v>43739</v>
      </c>
      <c r="C19" s="20">
        <v>61.579020999999997</v>
      </c>
      <c r="D19" s="20">
        <v>62.273299999999999</v>
      </c>
      <c r="E19" s="25">
        <f t="shared" si="3"/>
        <v>0.11068450023615496</v>
      </c>
      <c r="F19" s="25">
        <f t="shared" si="3"/>
        <v>-4.6919441412108853E-4</v>
      </c>
      <c r="I19" s="24"/>
      <c r="J19" s="24"/>
    </row>
    <row r="20" spans="2:10" x14ac:dyDescent="0.2">
      <c r="B20" s="23">
        <v>43770</v>
      </c>
      <c r="C20" s="20">
        <v>66.156113000000005</v>
      </c>
      <c r="D20" s="20">
        <v>60.080905999999999</v>
      </c>
      <c r="E20" s="25">
        <f t="shared" si="3"/>
        <v>7.4328755567582144E-2</v>
      </c>
      <c r="F20" s="25">
        <f t="shared" si="3"/>
        <v>-3.5206003214860948E-2</v>
      </c>
      <c r="I20" s="24"/>
      <c r="J20" s="24"/>
    </row>
    <row r="21" spans="2:10" x14ac:dyDescent="0.2">
      <c r="B21" s="23">
        <v>43800</v>
      </c>
      <c r="C21" s="20">
        <v>72.909499999999994</v>
      </c>
      <c r="D21" s="20">
        <v>61.590279000000002</v>
      </c>
      <c r="E21" s="25">
        <f t="shared" si="3"/>
        <v>0.1020825845678084</v>
      </c>
      <c r="F21" s="25">
        <f t="shared" si="3"/>
        <v>2.5122340864833226E-2</v>
      </c>
      <c r="I21" s="24"/>
      <c r="J21" s="24"/>
    </row>
    <row r="22" spans="2:10" x14ac:dyDescent="0.2">
      <c r="B22" s="23">
        <v>43831</v>
      </c>
      <c r="C22" s="20">
        <v>76.847342999999995</v>
      </c>
      <c r="D22" s="20">
        <v>67.147521999999995</v>
      </c>
      <c r="E22" s="25">
        <f t="shared" si="3"/>
        <v>5.4010012412648571E-2</v>
      </c>
      <c r="F22" s="25">
        <f t="shared" si="3"/>
        <v>9.0229222699250836E-2</v>
      </c>
      <c r="I22" s="24"/>
      <c r="J22" s="24"/>
    </row>
    <row r="23" spans="2:10" x14ac:dyDescent="0.2">
      <c r="B23" s="23">
        <v>43862</v>
      </c>
      <c r="C23" s="20">
        <v>67.871758</v>
      </c>
      <c r="D23" s="20">
        <v>59.218406999999999</v>
      </c>
      <c r="E23" s="25">
        <f t="shared" si="3"/>
        <v>-0.11679759702297055</v>
      </c>
      <c r="F23" s="25">
        <f t="shared" si="3"/>
        <v>-0.11808499798399108</v>
      </c>
      <c r="I23" s="24"/>
      <c r="J23" s="24"/>
    </row>
    <row r="24" spans="2:10" x14ac:dyDescent="0.2">
      <c r="B24" s="23">
        <v>43891</v>
      </c>
      <c r="C24" s="20">
        <v>63.286769999999997</v>
      </c>
      <c r="D24" s="20">
        <v>57.929661000000003</v>
      </c>
      <c r="E24" s="25">
        <f t="shared" si="3"/>
        <v>-6.7553694424712013E-2</v>
      </c>
      <c r="F24" s="25">
        <f t="shared" si="3"/>
        <v>-2.1762591486123497E-2</v>
      </c>
      <c r="I24" s="24"/>
      <c r="J24" s="24"/>
    </row>
    <row r="25" spans="2:10" x14ac:dyDescent="0.2">
      <c r="B25" s="23">
        <v>43922</v>
      </c>
      <c r="C25" s="20">
        <v>73.119872999999998</v>
      </c>
      <c r="D25" s="20">
        <v>56.292839000000001</v>
      </c>
      <c r="E25" s="25">
        <f t="shared" si="3"/>
        <v>0.15537375347169718</v>
      </c>
      <c r="F25" s="25">
        <f t="shared" si="3"/>
        <v>-2.8255335379918797E-2</v>
      </c>
      <c r="I25" s="24"/>
      <c r="J25" s="24"/>
    </row>
    <row r="26" spans="2:10" x14ac:dyDescent="0.2">
      <c r="B26" s="23">
        <v>43952</v>
      </c>
      <c r="C26" s="20">
        <v>79.127746999999999</v>
      </c>
      <c r="D26" s="20">
        <v>57.762034999999997</v>
      </c>
      <c r="E26" s="25">
        <f t="shared" si="3"/>
        <v>8.2164721484130607E-2</v>
      </c>
      <c r="F26" s="25">
        <f t="shared" si="3"/>
        <v>2.6099163341184419E-2</v>
      </c>
      <c r="I26" s="24"/>
      <c r="J26" s="24"/>
    </row>
    <row r="27" spans="2:10" x14ac:dyDescent="0.2">
      <c r="B27" s="23">
        <v>43983</v>
      </c>
      <c r="C27" s="20">
        <v>91.035858000000005</v>
      </c>
      <c r="D27" s="20">
        <v>58.037716000000003</v>
      </c>
      <c r="E27" s="25">
        <f t="shared" si="3"/>
        <v>0.15049222872477344</v>
      </c>
      <c r="F27" s="25">
        <f t="shared" si="3"/>
        <v>4.7727023467924188E-3</v>
      </c>
      <c r="I27" s="24"/>
      <c r="J27" s="24"/>
    </row>
    <row r="28" spans="2:10" x14ac:dyDescent="0.2">
      <c r="I28" s="24"/>
      <c r="J28" s="24"/>
    </row>
    <row r="29" spans="2:10" x14ac:dyDescent="0.2">
      <c r="I29" s="24"/>
      <c r="J29" s="24"/>
    </row>
    <row r="30" spans="2:10" ht="12" x14ac:dyDescent="0.25">
      <c r="B30" s="32" t="s">
        <v>32</v>
      </c>
      <c r="E30" s="20"/>
      <c r="G30" s="27"/>
      <c r="I30" s="24"/>
      <c r="J30" s="24"/>
    </row>
    <row r="31" spans="2:10" ht="12" x14ac:dyDescent="0.2">
      <c r="B31" s="19" t="s">
        <v>10</v>
      </c>
      <c r="E31" s="34">
        <v>0.5</v>
      </c>
      <c r="G31" s="28"/>
    </row>
    <row r="32" spans="2:10" ht="12" x14ac:dyDescent="0.2">
      <c r="B32" s="19" t="s">
        <v>11</v>
      </c>
      <c r="E32" s="34">
        <v>0.5</v>
      </c>
    </row>
    <row r="33" spans="2:8" x14ac:dyDescent="0.2">
      <c r="E33" s="20"/>
      <c r="H33" s="29"/>
    </row>
    <row r="34" spans="2:8" x14ac:dyDescent="0.2">
      <c r="G34" s="29"/>
    </row>
    <row r="35" spans="2:8" ht="12" x14ac:dyDescent="0.25">
      <c r="B35" s="31" t="s">
        <v>27</v>
      </c>
      <c r="C35" s="33"/>
      <c r="D35" s="33"/>
      <c r="E35" s="33"/>
    </row>
    <row r="36" spans="2:8" ht="12" x14ac:dyDescent="0.2">
      <c r="B36" s="36" t="s">
        <v>33</v>
      </c>
      <c r="C36" s="36"/>
      <c r="D36" s="36"/>
      <c r="E36" s="37">
        <f>AVERAGE(E5:E27)*12</f>
        <v>0.41855632510006602</v>
      </c>
      <c r="F36" s="37">
        <f>AVERAGE(F5:F27)*12</f>
        <v>0.13954603118888625</v>
      </c>
    </row>
    <row r="37" spans="2:8" ht="12" x14ac:dyDescent="0.2">
      <c r="B37" s="36" t="s">
        <v>28</v>
      </c>
      <c r="C37" s="36"/>
      <c r="D37" s="36"/>
      <c r="E37" s="38">
        <f>_xlfn.VAR.S(E5:E27)*12</f>
        <v>0.12325130353318239</v>
      </c>
      <c r="F37" s="38">
        <f>_xlfn.VAR.S(F5:F27)*12</f>
        <v>2.2988627011778687E-2</v>
      </c>
    </row>
    <row r="38" spans="2:8" ht="12" x14ac:dyDescent="0.2">
      <c r="B38" s="36" t="s">
        <v>29</v>
      </c>
      <c r="C38" s="36"/>
      <c r="D38" s="36"/>
      <c r="E38" s="37">
        <f>_xlfn.STDEV.S(E5:E27)*SQRT(12)</f>
        <v>0.35107165014165181</v>
      </c>
      <c r="F38" s="37">
        <f>_xlfn.STDEV.S(F5:F27)*SQRT(12)</f>
        <v>0.15162000861290928</v>
      </c>
    </row>
    <row r="39" spans="2:8" ht="12" x14ac:dyDescent="0.2">
      <c r="B39" s="36" t="s">
        <v>30</v>
      </c>
      <c r="C39" s="36"/>
      <c r="D39" s="36"/>
      <c r="E39" s="45">
        <f>_xlfn.COVARIANCE.S(E5:E27,F5:F27)*12</f>
        <v>1.0261969980649297E-2</v>
      </c>
      <c r="F39" s="45"/>
    </row>
    <row r="40" spans="2:8" ht="12" x14ac:dyDescent="0.2">
      <c r="B40" s="36" t="s">
        <v>31</v>
      </c>
      <c r="C40" s="36"/>
      <c r="D40" s="36"/>
      <c r="E40" s="46">
        <f>CORREL(E5:E27,F5:F27)</f>
        <v>0.1927873183194603</v>
      </c>
      <c r="F40" s="46"/>
    </row>
  </sheetData>
  <mergeCells count="2">
    <mergeCell ref="E39:F39"/>
    <mergeCell ref="E40:F4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Efficient Frontier</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2020-12-17T13:24:45Z</dcterms:modified>
</cp:coreProperties>
</file>