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6" documentId="13_ncr:1_{38B5E80D-A274-47FF-B6F2-5D2C5A3C13C9}" xr6:coauthVersionLast="45" xr6:coauthVersionMax="45" xr10:uidLastSave="{61AF9A88-911F-4B8D-BA41-2F5E0347CFB3}"/>
  <bookViews>
    <workbookView xWindow="-108" yWindow="-108" windowWidth="23256" windowHeight="12576" xr2:uid="{00000000-000D-0000-FFFF-FFFF00000000}"/>
  </bookViews>
  <sheets>
    <sheet name="Cover Page" sheetId="2" r:id="rId1"/>
    <sheet name="Cost of Equity" sheetId="3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3" l="1"/>
  <c r="C65" i="3"/>
  <c r="C67" i="3" s="1"/>
  <c r="C69" i="3" s="1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C27" i="3" l="1"/>
  <c r="F21" i="3"/>
  <c r="H21" i="3" s="1"/>
  <c r="F22" i="3"/>
  <c r="H22" i="3" s="1"/>
  <c r="F23" i="3"/>
  <c r="H23" i="3" s="1"/>
  <c r="F24" i="3"/>
  <c r="H24" i="3" s="1"/>
  <c r="F25" i="3"/>
  <c r="H25" i="3" s="1"/>
  <c r="F26" i="3"/>
  <c r="H26" i="3" s="1"/>
  <c r="F20" i="3"/>
  <c r="H20" i="3" s="1"/>
  <c r="F27" i="3" l="1"/>
  <c r="H27" i="3"/>
  <c r="C30" i="3" s="1"/>
  <c r="C32" i="3" l="1"/>
</calcChain>
</file>

<file path=xl/sharedStrings.xml><?xml version="1.0" encoding="utf-8"?>
<sst xmlns="http://schemas.openxmlformats.org/spreadsheetml/2006/main" count="44" uniqueCount="40">
  <si>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</si>
  <si>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</si>
  <si>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</si>
  <si>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</si>
  <si>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</si>
  <si>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Input Data</t>
  </si>
  <si>
    <t>Company</t>
  </si>
  <si>
    <t>Levered Beta</t>
  </si>
  <si>
    <t>Debt</t>
  </si>
  <si>
    <t>Equity</t>
  </si>
  <si>
    <t>Tax Rate</t>
  </si>
  <si>
    <t>Unlevered Beta</t>
  </si>
  <si>
    <t>Debt / Equity</t>
  </si>
  <si>
    <t>Cost of Equity</t>
  </si>
  <si>
    <t>Risk-free Rate of Return</t>
  </si>
  <si>
    <t>Required Return of the Market</t>
  </si>
  <si>
    <t xml:space="preserve">List of Comparable Companies </t>
  </si>
  <si>
    <t>Company 1</t>
  </si>
  <si>
    <t>Company 2</t>
  </si>
  <si>
    <t>Company 3</t>
  </si>
  <si>
    <t>Company 4</t>
  </si>
  <si>
    <t>Company 5</t>
  </si>
  <si>
    <t>Company 6</t>
  </si>
  <si>
    <t>Company 7</t>
  </si>
  <si>
    <t>Average</t>
  </si>
  <si>
    <t xml:space="preserve">Amount of Debt Outstanding </t>
  </si>
  <si>
    <t>Amount of Equity Outstanding</t>
  </si>
  <si>
    <t>Method # 2</t>
  </si>
  <si>
    <t>Method # 1</t>
  </si>
  <si>
    <t>Date</t>
  </si>
  <si>
    <t>S&amp;P500</t>
  </si>
  <si>
    <t>Return (S&amp;P500)</t>
  </si>
  <si>
    <t>Variance of S&amp;P 500</t>
  </si>
  <si>
    <t>Target Company</t>
  </si>
  <si>
    <t>Return (Target Company)</t>
  </si>
  <si>
    <t>Covariance of Target Company and S&amp;P 500</t>
  </si>
  <si>
    <t>Target Company Beta</t>
  </si>
  <si>
    <t>Output</t>
  </si>
  <si>
    <t>The Cost of equity is the rate of return required by a company’s common shareholders. It is an integral part a firm's Weighted Average Cost of Capital (WACC).</t>
  </si>
  <si>
    <t xml:space="preserve">Cost of Equity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</si>
</sst>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sz val="9"/>
      <color theme="1"/>
      <name val="Arial"/>
      <family val="2"/>
    </font>
    <font>
      <sz val="9"/>
      <color theme="1"/>
      <name val="Ariel"/>
    </font>
    <font>
      <sz val="9"/>
      <color rgb="FF000000"/>
      <name val="Arial"/>
      <family val="2"/>
    </font>
    <font>
      <b/>
      <sz val="9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0073B0"/>
      </left>
      <right style="thin">
        <color rgb="FF0073B0"/>
      </right>
      <top style="thin">
        <color rgb="FF0073B0"/>
      </top>
      <bottom style="thin">
        <color rgb="FF0073B0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6" fillId="2" borderId="0" xfId="2" applyFont="1" applyFill="1" applyBorder="1"/>
    <xf numFmtId="0" fontId="6" fillId="2" borderId="0" xfId="2" applyFont="1" applyFill="1"/>
    <xf numFmtId="0" fontId="7" fillId="2" borderId="0" xfId="2" applyFont="1" applyFill="1" applyBorder="1"/>
    <xf numFmtId="0" fontId="8" fillId="2" borderId="0" xfId="3" applyFont="1" applyFill="1" applyBorder="1"/>
    <xf numFmtId="0" fontId="7" fillId="2" borderId="0" xfId="2" applyFont="1" applyFill="1"/>
    <xf numFmtId="0" fontId="9" fillId="2" borderId="0" xfId="2" applyFont="1" applyFill="1"/>
    <xf numFmtId="0" fontId="10" fillId="2" borderId="0" xfId="2" applyFont="1" applyFill="1"/>
    <xf numFmtId="0" fontId="10" fillId="2" borderId="0" xfId="2" applyFont="1" applyFill="1" applyBorder="1"/>
    <xf numFmtId="0" fontId="11" fillId="2" borderId="0" xfId="2" applyFont="1" applyFill="1" applyBorder="1" applyProtection="1">
      <protection locked="0"/>
    </xf>
    <xf numFmtId="0" fontId="12" fillId="2" borderId="0" xfId="2" applyFont="1" applyFill="1" applyBorder="1" applyAlignment="1">
      <alignment horizontal="right"/>
    </xf>
    <xf numFmtId="0" fontId="6" fillId="2" borderId="1" xfId="2" applyFont="1" applyFill="1" applyBorder="1"/>
    <xf numFmtId="0" fontId="6" fillId="2" borderId="3" xfId="2" applyFont="1" applyFill="1" applyBorder="1"/>
    <xf numFmtId="0" fontId="12" fillId="2" borderId="0" xfId="2" applyFont="1" applyFill="1" applyBorder="1"/>
    <xf numFmtId="0" fontId="6" fillId="2" borderId="3" xfId="2" applyFont="1" applyFill="1" applyBorder="1" applyProtection="1">
      <protection locked="0"/>
    </xf>
    <xf numFmtId="0" fontId="6" fillId="2" borderId="5" xfId="2" applyFont="1" applyFill="1" applyBorder="1"/>
    <xf numFmtId="0" fontId="16" fillId="2" borderId="0" xfId="2" applyFont="1" applyFill="1"/>
    <xf numFmtId="49" fontId="14" fillId="3" borderId="7" xfId="4" applyNumberFormat="1" applyFont="1" applyFill="1" applyBorder="1" applyAlignment="1">
      <alignment wrapText="1"/>
    </xf>
    <xf numFmtId="49" fontId="14" fillId="3" borderId="7" xfId="4" applyNumberFormat="1" applyFont="1" applyFill="1" applyBorder="1" applyAlignment="1">
      <alignment horizontal="center" wrapText="1"/>
    </xf>
    <xf numFmtId="0" fontId="15" fillId="3" borderId="0" xfId="2" applyFont="1" applyFill="1" applyBorder="1" applyAlignment="1">
      <alignment horizontal="left" vertical="center"/>
    </xf>
    <xf numFmtId="0" fontId="17" fillId="3" borderId="0" xfId="4" applyFont="1" applyFill="1"/>
    <xf numFmtId="7" fontId="17" fillId="3" borderId="0" xfId="4" applyNumberFormat="1" applyFont="1" applyFill="1"/>
    <xf numFmtId="0" fontId="18" fillId="3" borderId="0" xfId="4" applyFont="1" applyFill="1" applyAlignment="1">
      <alignment horizontal="left" vertical="center"/>
    </xf>
    <xf numFmtId="0" fontId="18" fillId="3" borderId="0" xfId="4" applyFont="1" applyFill="1" applyAlignment="1">
      <alignment horizontal="left" vertical="center" wrapText="1"/>
    </xf>
    <xf numFmtId="0" fontId="18" fillId="3" borderId="0" xfId="4" applyFont="1" applyFill="1" applyAlignment="1">
      <alignment horizontal="center" vertical="center"/>
    </xf>
    <xf numFmtId="0" fontId="17" fillId="3" borderId="7" xfId="4" applyFont="1" applyFill="1" applyBorder="1"/>
    <xf numFmtId="7" fontId="17" fillId="3" borderId="7" xfId="4" applyNumberFormat="1" applyFont="1" applyFill="1" applyBorder="1"/>
    <xf numFmtId="9" fontId="17" fillId="3" borderId="0" xfId="4" applyNumberFormat="1" applyFont="1" applyFill="1"/>
    <xf numFmtId="0" fontId="17" fillId="3" borderId="0" xfId="4" applyFont="1" applyFill="1" applyAlignment="1">
      <alignment horizontal="center" vertical="center"/>
    </xf>
    <xf numFmtId="0" fontId="17" fillId="3" borderId="9" xfId="4" applyFont="1" applyFill="1" applyBorder="1" applyAlignment="1">
      <alignment horizontal="center" vertical="center"/>
    </xf>
    <xf numFmtId="2" fontId="17" fillId="3" borderId="9" xfId="4" applyNumberFormat="1" applyFont="1" applyFill="1" applyBorder="1" applyAlignment="1">
      <alignment horizontal="center" vertical="center"/>
    </xf>
    <xf numFmtId="0" fontId="18" fillId="3" borderId="9" xfId="4" applyFont="1" applyFill="1" applyBorder="1" applyAlignment="1">
      <alignment horizontal="center" vertical="center"/>
    </xf>
    <xf numFmtId="2" fontId="18" fillId="3" borderId="9" xfId="4" applyNumberFormat="1" applyFont="1" applyFill="1" applyBorder="1" applyAlignment="1">
      <alignment horizontal="center" vertical="center"/>
    </xf>
    <xf numFmtId="6" fontId="17" fillId="3" borderId="9" xfId="4" applyNumberFormat="1" applyFont="1" applyFill="1" applyBorder="1" applyAlignment="1">
      <alignment horizontal="center" vertical="center"/>
    </xf>
    <xf numFmtId="6" fontId="17" fillId="3" borderId="0" xfId="4" applyNumberFormat="1" applyFont="1" applyFill="1"/>
    <xf numFmtId="6" fontId="17" fillId="3" borderId="0" xfId="8" applyNumberFormat="1" applyFont="1" applyFill="1"/>
    <xf numFmtId="2" fontId="17" fillId="3" borderId="8" xfId="4" applyNumberFormat="1" applyFont="1" applyFill="1" applyBorder="1"/>
    <xf numFmtId="10" fontId="17" fillId="3" borderId="8" xfId="4" applyNumberFormat="1" applyFont="1" applyFill="1" applyBorder="1"/>
    <xf numFmtId="2" fontId="17" fillId="3" borderId="0" xfId="4" applyNumberFormat="1" applyFont="1" applyFill="1" applyBorder="1"/>
    <xf numFmtId="0" fontId="24" fillId="0" borderId="9" xfId="11" applyFont="1" applyBorder="1" applyAlignment="1">
      <alignment horizontal="center" vertical="center" wrapText="1"/>
    </xf>
    <xf numFmtId="14" fontId="22" fillId="0" borderId="9" xfId="11" applyNumberFormat="1" applyFont="1" applyBorder="1" applyAlignment="1">
      <alignment horizontal="center" vertical="center"/>
    </xf>
    <xf numFmtId="2" fontId="22" fillId="0" borderId="9" xfId="11" applyNumberFormat="1" applyFont="1" applyBorder="1" applyAlignment="1">
      <alignment horizontal="center" vertical="center"/>
    </xf>
    <xf numFmtId="0" fontId="22" fillId="0" borderId="9" xfId="11" applyFont="1" applyBorder="1" applyAlignment="1">
      <alignment horizontal="center" vertical="center"/>
    </xf>
    <xf numFmtId="10" fontId="21" fillId="0" borderId="9" xfId="11" applyNumberFormat="1" applyFont="1" applyBorder="1" applyAlignment="1">
      <alignment horizontal="center" vertical="center"/>
    </xf>
    <xf numFmtId="0" fontId="23" fillId="4" borderId="0" xfId="11" applyFont="1" applyFill="1"/>
    <xf numFmtId="10" fontId="23" fillId="4" borderId="0" xfId="11" applyNumberFormat="1" applyFont="1" applyFill="1" applyBorder="1"/>
    <xf numFmtId="4" fontId="23" fillId="4" borderId="0" xfId="11" applyNumberFormat="1" applyFont="1" applyFill="1" applyBorder="1"/>
    <xf numFmtId="0" fontId="18" fillId="3" borderId="9" xfId="4" applyFont="1" applyFill="1" applyBorder="1" applyAlignment="1">
      <alignment horizontal="center"/>
    </xf>
    <xf numFmtId="0" fontId="6" fillId="2" borderId="6" xfId="2" applyFont="1" applyFill="1" applyBorder="1" applyAlignment="1">
      <alignment horizontal="left" vertical="center" wrapText="1"/>
    </xf>
    <xf numFmtId="0" fontId="6" fillId="2" borderId="0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left" vertical="center" wrapText="1"/>
    </xf>
    <xf numFmtId="0" fontId="6" fillId="2" borderId="3" xfId="2" applyFont="1" applyFill="1" applyBorder="1" applyAlignment="1">
      <alignment horizontal="left" vertical="center" wrapText="1"/>
    </xf>
    <xf numFmtId="0" fontId="6" fillId="2" borderId="4" xfId="2" applyFont="1" applyFill="1" applyBorder="1" applyAlignment="1">
      <alignment horizontal="left" vertical="center" wrapText="1"/>
    </xf>
  </cellXfs>
  <cellStyles count="12">
    <cellStyle name="Comma" xfId="8" builtinId="3"/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Normal 3" xfId="9" xr:uid="{BB80F1F3-9922-4059-BF83-BD44F7EAFF68}"/>
    <cellStyle name="Normal 4" xfId="11" xr:uid="{9EB811E6-5512-4ED7-A50B-9D8116E353D7}"/>
    <cellStyle name="Percent 2" xfId="6" xr:uid="{9E2C98EB-5F37-4587-8FEB-4069EA2B93AB}"/>
    <cellStyle name="Percent 3" xfId="10" xr:uid="{1944379E-E72C-44AB-B7CA-2698D4587175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" y="1181100"/>
          <a:ext cx="7762875" cy="992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E25" sqref="E25"/>
    </sheetView>
  </sheetViews>
  <sheetFormatPr defaultColWidth="10.25" defaultRowHeight="13.8"/>
  <cols>
    <col min="1" max="2" width="12.375" style="6" customWidth="1"/>
    <col min="3" max="3" width="37.25" style="6" customWidth="1"/>
    <col min="4" max="22" width="12.375" style="6" customWidth="1"/>
    <col min="23" max="25" width="10.25" style="6"/>
    <col min="26" max="26" width="10.25" style="6" customWidth="1"/>
    <col min="27" max="16384" width="10.25" style="6"/>
  </cols>
  <sheetData>
    <row r="1" spans="1:16" ht="19.5" customHeight="1"/>
    <row r="2" spans="1:16" ht="19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4.6">
      <c r="A10" s="7"/>
      <c r="B10" s="1"/>
      <c r="C10" s="9" t="s">
        <v>39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>
      <c r="A13" s="7"/>
      <c r="B13" s="11"/>
      <c r="C13" s="48" t="s">
        <v>38</v>
      </c>
      <c r="D13" s="49"/>
      <c r="E13" s="49"/>
      <c r="F13" s="50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>
      <c r="A14" s="7"/>
      <c r="B14" s="11"/>
      <c r="C14" s="48"/>
      <c r="D14" s="49"/>
      <c r="E14" s="49"/>
      <c r="F14" s="50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19.2" customHeight="1">
      <c r="A15" s="7"/>
      <c r="B15" s="11"/>
      <c r="C15" s="51"/>
      <c r="D15" s="52"/>
      <c r="E15" s="52"/>
      <c r="F15" s="53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>
      <c r="A27" s="7"/>
      <c r="B27" s="7"/>
      <c r="C27" s="7"/>
      <c r="D27" s="7"/>
      <c r="E27" s="7"/>
      <c r="F27" s="7"/>
      <c r="G27" s="16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/>
    <row r="30" spans="1:16" ht="19.5" customHeight="1"/>
    <row r="31" spans="1:16" ht="19.5" customHeight="1"/>
    <row r="32" spans="1:16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M69"/>
  <sheetViews>
    <sheetView workbookViewId="0">
      <selection activeCell="B36" sqref="B36"/>
    </sheetView>
  </sheetViews>
  <sheetFormatPr defaultRowHeight="11.4"/>
  <cols>
    <col min="1" max="1" width="1.875" style="20" customWidth="1"/>
    <col min="2" max="2" width="35" style="20" customWidth="1"/>
    <col min="3" max="3" width="20.625" style="20" customWidth="1"/>
    <col min="4" max="4" width="18" style="20" customWidth="1"/>
    <col min="5" max="5" width="14.5" style="20" customWidth="1"/>
    <col min="6" max="6" width="15.5" style="20" customWidth="1"/>
    <col min="7" max="7" width="17.5" style="20" customWidth="1"/>
    <col min="8" max="8" width="16.375" style="20" customWidth="1"/>
    <col min="9" max="9" width="11.875" style="20" customWidth="1"/>
    <col min="10" max="10" width="11.875" style="20" bestFit="1" customWidth="1"/>
    <col min="11" max="11" width="12.75" style="20" customWidth="1"/>
    <col min="12" max="12" width="8.875" style="20" customWidth="1"/>
    <col min="13" max="13" width="8.625" style="20" customWidth="1"/>
    <col min="14" max="16384" width="9" style="20"/>
  </cols>
  <sheetData>
    <row r="1" spans="2:13" ht="13.2" customHeight="1">
      <c r="B1" s="19" t="s">
        <v>13</v>
      </c>
      <c r="E1" s="22"/>
      <c r="F1" s="23"/>
      <c r="G1" s="22"/>
      <c r="J1" s="24"/>
      <c r="L1" s="24"/>
      <c r="M1" s="22"/>
    </row>
    <row r="2" spans="2:13" ht="12.75" customHeight="1"/>
    <row r="3" spans="2:13" ht="12" thickBot="1">
      <c r="B3" s="17" t="s">
        <v>5</v>
      </c>
      <c r="C3" s="18"/>
      <c r="D3" s="25"/>
      <c r="E3" s="25"/>
      <c r="F3" s="26"/>
      <c r="G3" s="25"/>
      <c r="H3" s="21"/>
      <c r="I3" s="21"/>
      <c r="J3" s="21"/>
      <c r="K3" s="21"/>
    </row>
    <row r="4" spans="2:13" ht="12" thickTop="1"/>
    <row r="5" spans="2:13">
      <c r="B5" s="20" t="s">
        <v>10</v>
      </c>
      <c r="C5" s="27">
        <v>0.25</v>
      </c>
    </row>
    <row r="6" spans="2:13">
      <c r="B6" s="20" t="s">
        <v>25</v>
      </c>
      <c r="C6" s="35">
        <v>250</v>
      </c>
    </row>
    <row r="7" spans="2:13">
      <c r="B7" s="20" t="s">
        <v>14</v>
      </c>
      <c r="C7" s="27">
        <v>0.02</v>
      </c>
    </row>
    <row r="8" spans="2:13">
      <c r="B8" s="20" t="s">
        <v>15</v>
      </c>
      <c r="C8" s="27">
        <v>0.12</v>
      </c>
    </row>
    <row r="9" spans="2:13">
      <c r="B9" s="20" t="s">
        <v>26</v>
      </c>
      <c r="C9" s="34">
        <v>1250</v>
      </c>
    </row>
    <row r="12" spans="2:13" ht="12" thickBot="1">
      <c r="B12" s="17" t="s">
        <v>37</v>
      </c>
      <c r="C12" s="18"/>
      <c r="D12" s="25"/>
      <c r="E12" s="25"/>
      <c r="F12" s="26"/>
      <c r="G12" s="25"/>
    </row>
    <row r="13" spans="2:13" ht="12" thickTop="1"/>
    <row r="15" spans="2:13">
      <c r="B15" s="20" t="s">
        <v>28</v>
      </c>
    </row>
    <row r="18" spans="2:9" ht="12">
      <c r="B18" s="47" t="s">
        <v>16</v>
      </c>
      <c r="C18" s="47"/>
      <c r="D18" s="47"/>
      <c r="E18" s="47"/>
      <c r="F18" s="47"/>
      <c r="G18" s="47"/>
      <c r="H18" s="47"/>
    </row>
    <row r="19" spans="2:9">
      <c r="B19" s="29" t="s">
        <v>6</v>
      </c>
      <c r="C19" s="29" t="s">
        <v>7</v>
      </c>
      <c r="D19" s="29" t="s">
        <v>8</v>
      </c>
      <c r="E19" s="29" t="s">
        <v>9</v>
      </c>
      <c r="F19" s="29" t="s">
        <v>12</v>
      </c>
      <c r="G19" s="29" t="s">
        <v>10</v>
      </c>
      <c r="H19" s="29" t="s">
        <v>11</v>
      </c>
      <c r="I19" s="28"/>
    </row>
    <row r="20" spans="2:9">
      <c r="B20" s="29" t="s">
        <v>17</v>
      </c>
      <c r="C20" s="29">
        <v>1.44</v>
      </c>
      <c r="D20" s="33">
        <v>570</v>
      </c>
      <c r="E20" s="33">
        <v>1420</v>
      </c>
      <c r="F20" s="30">
        <f>D20/E20</f>
        <v>0.40140845070422537</v>
      </c>
      <c r="G20" s="29">
        <v>0.33</v>
      </c>
      <c r="H20" s="30">
        <f>C20/((1+(1-G20)*F20))</f>
        <v>1.1348021532826462</v>
      </c>
      <c r="I20" s="28"/>
    </row>
    <row r="21" spans="2:9">
      <c r="B21" s="29" t="s">
        <v>18</v>
      </c>
      <c r="C21" s="29">
        <v>1.35</v>
      </c>
      <c r="D21" s="33">
        <v>290</v>
      </c>
      <c r="E21" s="33">
        <v>940</v>
      </c>
      <c r="F21" s="30">
        <f t="shared" ref="F21:F26" si="0">D21/E21</f>
        <v>0.30851063829787234</v>
      </c>
      <c r="G21" s="29">
        <v>0.33</v>
      </c>
      <c r="H21" s="30">
        <f t="shared" ref="H21:H26" si="1">C21/((1+(1-G21)*F21))</f>
        <v>1.1187516530018515</v>
      </c>
      <c r="I21" s="28"/>
    </row>
    <row r="22" spans="2:9">
      <c r="B22" s="29" t="s">
        <v>19</v>
      </c>
      <c r="C22" s="29">
        <v>1.22</v>
      </c>
      <c r="D22" s="33">
        <v>520</v>
      </c>
      <c r="E22" s="33">
        <v>870</v>
      </c>
      <c r="F22" s="30">
        <f t="shared" si="0"/>
        <v>0.5977011494252874</v>
      </c>
      <c r="G22" s="29">
        <v>0.28000000000000003</v>
      </c>
      <c r="H22" s="30">
        <f t="shared" si="1"/>
        <v>0.8529411764705882</v>
      </c>
      <c r="I22" s="28"/>
    </row>
    <row r="23" spans="2:9">
      <c r="B23" s="29" t="s">
        <v>20</v>
      </c>
      <c r="C23" s="29">
        <v>1.54</v>
      </c>
      <c r="D23" s="33">
        <v>490</v>
      </c>
      <c r="E23" s="33">
        <v>1400</v>
      </c>
      <c r="F23" s="30">
        <f t="shared" si="0"/>
        <v>0.35</v>
      </c>
      <c r="G23" s="29">
        <v>0.35</v>
      </c>
      <c r="H23" s="30">
        <f t="shared" si="1"/>
        <v>1.2545824847250509</v>
      </c>
      <c r="I23" s="28"/>
    </row>
    <row r="24" spans="2:9">
      <c r="B24" s="29" t="s">
        <v>21</v>
      </c>
      <c r="C24" s="29">
        <v>1.49</v>
      </c>
      <c r="D24" s="33">
        <v>690</v>
      </c>
      <c r="E24" s="33">
        <v>999</v>
      </c>
      <c r="F24" s="30">
        <f t="shared" si="0"/>
        <v>0.69069069069069067</v>
      </c>
      <c r="G24" s="29">
        <v>0.35</v>
      </c>
      <c r="H24" s="30">
        <f t="shared" si="1"/>
        <v>1.0283316062176167</v>
      </c>
      <c r="I24" s="28"/>
    </row>
    <row r="25" spans="2:9">
      <c r="B25" s="29" t="s">
        <v>22</v>
      </c>
      <c r="C25" s="29">
        <v>1.34</v>
      </c>
      <c r="D25" s="33">
        <v>710</v>
      </c>
      <c r="E25" s="33">
        <v>1240</v>
      </c>
      <c r="F25" s="30">
        <f t="shared" si="0"/>
        <v>0.57258064516129037</v>
      </c>
      <c r="G25" s="29">
        <v>0.35</v>
      </c>
      <c r="H25" s="30">
        <f t="shared" si="1"/>
        <v>0.97655010285042609</v>
      </c>
      <c r="I25" s="28"/>
    </row>
    <row r="26" spans="2:9">
      <c r="B26" s="29" t="s">
        <v>23</v>
      </c>
      <c r="C26" s="29">
        <v>1.49</v>
      </c>
      <c r="D26" s="33">
        <v>590</v>
      </c>
      <c r="E26" s="33">
        <v>1250</v>
      </c>
      <c r="F26" s="30">
        <f t="shared" si="0"/>
        <v>0.47199999999999998</v>
      </c>
      <c r="G26" s="29">
        <v>0.35</v>
      </c>
      <c r="H26" s="30">
        <f t="shared" si="1"/>
        <v>1.140189776553413</v>
      </c>
      <c r="I26" s="28"/>
    </row>
    <row r="27" spans="2:9" ht="12">
      <c r="B27" s="31" t="s">
        <v>24</v>
      </c>
      <c r="C27" s="32">
        <f>AVERAGE(C20:C26)</f>
        <v>1.4100000000000001</v>
      </c>
      <c r="D27" s="31"/>
      <c r="E27" s="31"/>
      <c r="F27" s="32">
        <f>AVERAGE(F20:F25)</f>
        <v>0.48681526237989431</v>
      </c>
      <c r="G27" s="31"/>
      <c r="H27" s="32">
        <f>AVERAGE(H20:H25)</f>
        <v>1.0609931960913634</v>
      </c>
      <c r="I27" s="28"/>
    </row>
    <row r="30" spans="2:9">
      <c r="B30" s="20" t="s">
        <v>7</v>
      </c>
      <c r="C30" s="36">
        <f>H27*(1+(1-C5)*(C6/C9))</f>
        <v>1.2201421755050679</v>
      </c>
    </row>
    <row r="31" spans="2:9">
      <c r="C31" s="38"/>
    </row>
    <row r="32" spans="2:9">
      <c r="B32" s="20" t="s">
        <v>13</v>
      </c>
      <c r="C32" s="37">
        <f>C7+C30*(C8-C7)</f>
        <v>0.14201421755050678</v>
      </c>
    </row>
    <row r="36" spans="2:6">
      <c r="B36" s="20" t="s">
        <v>27</v>
      </c>
    </row>
    <row r="38" spans="2:6" ht="24">
      <c r="B38" s="39" t="s">
        <v>29</v>
      </c>
      <c r="C38" s="39" t="s">
        <v>33</v>
      </c>
      <c r="D38" s="39" t="s">
        <v>30</v>
      </c>
      <c r="E38" s="39" t="s">
        <v>34</v>
      </c>
      <c r="F38" s="39" t="s">
        <v>31</v>
      </c>
    </row>
    <row r="39" spans="2:6">
      <c r="B39" s="40">
        <v>42339</v>
      </c>
      <c r="C39" s="41">
        <v>131.08999600000001</v>
      </c>
      <c r="D39" s="41">
        <v>2506.8500979999999</v>
      </c>
      <c r="E39" s="42"/>
      <c r="F39" s="42"/>
    </row>
    <row r="40" spans="2:6">
      <c r="B40" s="40">
        <v>42370</v>
      </c>
      <c r="C40" s="41">
        <v>166.69000199999999</v>
      </c>
      <c r="D40" s="41">
        <v>2704.1000979999999</v>
      </c>
      <c r="E40" s="43">
        <f>(C40-C39)/C39</f>
        <v>0.27156920502156379</v>
      </c>
      <c r="F40" s="43">
        <f>(D40-D39)/D39</f>
        <v>7.8684401655036665E-2</v>
      </c>
    </row>
    <row r="41" spans="2:6">
      <c r="B41" s="40">
        <v>42401</v>
      </c>
      <c r="C41" s="41">
        <v>161.449997</v>
      </c>
      <c r="D41" s="41">
        <v>2784.48999</v>
      </c>
      <c r="E41" s="43">
        <f t="shared" ref="E41:F62" si="2">(C41-C40)/C40</f>
        <v>-3.1435628634763568E-2</v>
      </c>
      <c r="F41" s="43">
        <f t="shared" si="2"/>
        <v>2.9728889126352211E-2</v>
      </c>
    </row>
    <row r="42" spans="2:6">
      <c r="B42" s="40">
        <v>42430</v>
      </c>
      <c r="C42" s="41">
        <v>166.69000199999999</v>
      </c>
      <c r="D42" s="41">
        <v>2834.3999020000001</v>
      </c>
      <c r="E42" s="43">
        <f t="shared" si="2"/>
        <v>3.2455900262419929E-2</v>
      </c>
      <c r="F42" s="43">
        <f t="shared" si="2"/>
        <v>1.7924256211817115E-2</v>
      </c>
    </row>
    <row r="43" spans="2:6">
      <c r="B43" s="40">
        <v>42461</v>
      </c>
      <c r="C43" s="41">
        <v>193.39999399999999</v>
      </c>
      <c r="D43" s="41">
        <v>2945.830078</v>
      </c>
      <c r="E43" s="43">
        <f t="shared" si="2"/>
        <v>0.16023751682479434</v>
      </c>
      <c r="F43" s="43">
        <f t="shared" si="2"/>
        <v>3.9313498395682572E-2</v>
      </c>
    </row>
    <row r="44" spans="2:6">
      <c r="B44" s="40">
        <v>42491</v>
      </c>
      <c r="C44" s="41">
        <v>177.470001</v>
      </c>
      <c r="D44" s="41">
        <v>2752.0600589999999</v>
      </c>
      <c r="E44" s="43">
        <f t="shared" si="2"/>
        <v>-8.2368115275122486E-2</v>
      </c>
      <c r="F44" s="43">
        <f t="shared" si="2"/>
        <v>-6.5777731189286898E-2</v>
      </c>
    </row>
    <row r="45" spans="2:6">
      <c r="B45" s="40">
        <v>42522</v>
      </c>
      <c r="C45" s="41">
        <v>193</v>
      </c>
      <c r="D45" s="41">
        <v>2941.76001</v>
      </c>
      <c r="E45" s="43">
        <f t="shared" si="2"/>
        <v>8.7507741660518751E-2</v>
      </c>
      <c r="F45" s="43">
        <f t="shared" si="2"/>
        <v>6.8930163925612228E-2</v>
      </c>
    </row>
    <row r="46" spans="2:6">
      <c r="B46" s="40">
        <v>42552</v>
      </c>
      <c r="C46" s="41">
        <v>194.229996</v>
      </c>
      <c r="D46" s="41">
        <v>2980.3798830000001</v>
      </c>
      <c r="E46" s="43">
        <f t="shared" si="2"/>
        <v>6.3730362694300515E-3</v>
      </c>
      <c r="F46" s="43">
        <f t="shared" si="2"/>
        <v>1.312815214997776E-2</v>
      </c>
    </row>
    <row r="47" spans="2:6">
      <c r="B47" s="40">
        <v>42583</v>
      </c>
      <c r="C47" s="41">
        <v>185.66999799999999</v>
      </c>
      <c r="D47" s="41">
        <v>2926.459961</v>
      </c>
      <c r="E47" s="43">
        <f t="shared" si="2"/>
        <v>-4.407145227969838E-2</v>
      </c>
      <c r="F47" s="43">
        <f t="shared" si="2"/>
        <v>-1.8091627281326687E-2</v>
      </c>
    </row>
    <row r="48" spans="2:6">
      <c r="B48" s="40">
        <v>42614</v>
      </c>
      <c r="C48" s="41">
        <v>178.08000200000001</v>
      </c>
      <c r="D48" s="41">
        <v>2976.73999</v>
      </c>
      <c r="E48" s="43">
        <f t="shared" si="2"/>
        <v>-4.0878957730155117E-2</v>
      </c>
      <c r="F48" s="43">
        <f t="shared" si="2"/>
        <v>1.7181177829208652E-2</v>
      </c>
    </row>
    <row r="49" spans="2:6">
      <c r="B49" s="40">
        <v>42644</v>
      </c>
      <c r="C49" s="41">
        <v>191.64999399999999</v>
      </c>
      <c r="D49" s="41">
        <v>3037.5600589999999</v>
      </c>
      <c r="E49" s="43">
        <f t="shared" si="2"/>
        <v>7.6201661318489794E-2</v>
      </c>
      <c r="F49" s="43">
        <f t="shared" si="2"/>
        <v>2.0431770730503028E-2</v>
      </c>
    </row>
    <row r="50" spans="2:6">
      <c r="B50" s="40">
        <v>42675</v>
      </c>
      <c r="C50" s="41">
        <v>201.63999899999999</v>
      </c>
      <c r="D50" s="41">
        <v>3140.9799800000001</v>
      </c>
      <c r="E50" s="43">
        <f t="shared" si="2"/>
        <v>5.2126299570872912E-2</v>
      </c>
      <c r="F50" s="43">
        <f t="shared" si="2"/>
        <v>3.4047037421886299E-2</v>
      </c>
    </row>
    <row r="51" spans="2:6">
      <c r="B51" s="40">
        <v>42705</v>
      </c>
      <c r="C51" s="41">
        <v>205.25</v>
      </c>
      <c r="D51" s="41">
        <v>3230.780029</v>
      </c>
      <c r="E51" s="43">
        <f t="shared" si="2"/>
        <v>1.7903198858873291E-2</v>
      </c>
      <c r="F51" s="43">
        <f t="shared" si="2"/>
        <v>2.8589818964716848E-2</v>
      </c>
    </row>
    <row r="52" spans="2:6">
      <c r="B52" s="40">
        <v>42736</v>
      </c>
      <c r="C52" s="41">
        <v>201.91000399999999</v>
      </c>
      <c r="D52" s="41">
        <v>3225.5200199999999</v>
      </c>
      <c r="E52" s="43">
        <f t="shared" si="2"/>
        <v>-1.6272818514007373E-2</v>
      </c>
      <c r="F52" s="43">
        <f t="shared" si="2"/>
        <v>-1.6280925822202059E-3</v>
      </c>
    </row>
    <row r="53" spans="2:6">
      <c r="B53" s="40">
        <v>42767</v>
      </c>
      <c r="C53" s="41">
        <v>192.470001</v>
      </c>
      <c r="D53" s="41">
        <v>2954.219971</v>
      </c>
      <c r="E53" s="43">
        <f t="shared" si="2"/>
        <v>-4.6753517968332027E-2</v>
      </c>
      <c r="F53" s="43">
        <f t="shared" si="2"/>
        <v>-8.411048367946572E-2</v>
      </c>
    </row>
    <row r="54" spans="2:6">
      <c r="B54" s="40">
        <v>42795</v>
      </c>
      <c r="C54" s="41">
        <v>166.800003</v>
      </c>
      <c r="D54" s="41">
        <v>2584.5900879999999</v>
      </c>
      <c r="E54" s="43">
        <f t="shared" si="2"/>
        <v>-0.13337142342509778</v>
      </c>
      <c r="F54" s="43">
        <f t="shared" si="2"/>
        <v>-0.12511928245982332</v>
      </c>
    </row>
    <row r="55" spans="2:6">
      <c r="B55" s="40">
        <v>42826</v>
      </c>
      <c r="C55" s="41">
        <v>204.71000699999999</v>
      </c>
      <c r="D55" s="41">
        <v>2912.429932</v>
      </c>
      <c r="E55" s="43">
        <f t="shared" si="2"/>
        <v>0.22727819735111146</v>
      </c>
      <c r="F55" s="43">
        <f t="shared" si="2"/>
        <v>0.12684403825663829</v>
      </c>
    </row>
    <row r="56" spans="2:6">
      <c r="B56" s="40">
        <v>42856</v>
      </c>
      <c r="C56" s="41">
        <v>225.08999600000001</v>
      </c>
      <c r="D56" s="41">
        <v>3044.3100589999999</v>
      </c>
      <c r="E56" s="43">
        <f t="shared" si="2"/>
        <v>9.9555411573016186E-2</v>
      </c>
      <c r="F56" s="43">
        <f t="shared" si="2"/>
        <v>4.5281819676065566E-2</v>
      </c>
    </row>
    <row r="57" spans="2:6">
      <c r="B57" s="40">
        <v>42887</v>
      </c>
      <c r="C57" s="41">
        <v>227.070007</v>
      </c>
      <c r="D57" s="41">
        <v>3100.290039</v>
      </c>
      <c r="E57" s="43">
        <f t="shared" si="2"/>
        <v>8.79653043309837E-3</v>
      </c>
      <c r="F57" s="43">
        <f t="shared" si="2"/>
        <v>1.8388396357494698E-2</v>
      </c>
    </row>
    <row r="58" spans="2:6">
      <c r="B58" s="40">
        <v>42917</v>
      </c>
      <c r="C58" s="41">
        <v>253.66999799999999</v>
      </c>
      <c r="D58" s="41">
        <v>3271.1201169999999</v>
      </c>
      <c r="E58" s="43">
        <f t="shared" si="2"/>
        <v>0.1171444496410307</v>
      </c>
      <c r="F58" s="43">
        <f t="shared" si="2"/>
        <v>5.5101321441235633E-2</v>
      </c>
    </row>
    <row r="59" spans="2:6">
      <c r="B59" s="40">
        <v>42948</v>
      </c>
      <c r="C59" s="41">
        <v>293.20001200000002</v>
      </c>
      <c r="D59" s="41">
        <v>3500.3100589999999</v>
      </c>
      <c r="E59" s="43">
        <f t="shared" si="2"/>
        <v>0.15583243707046515</v>
      </c>
      <c r="F59" s="43">
        <f t="shared" si="2"/>
        <v>7.0064667087246554E-2</v>
      </c>
    </row>
    <row r="60" spans="2:6">
      <c r="B60" s="40">
        <v>42979</v>
      </c>
      <c r="C60" s="41">
        <v>261.89999399999999</v>
      </c>
      <c r="D60" s="41">
        <v>3363</v>
      </c>
      <c r="E60" s="43">
        <f t="shared" si="2"/>
        <v>-0.10675312659946283</v>
      </c>
      <c r="F60" s="43">
        <f t="shared" si="2"/>
        <v>-3.9227970289931365E-2</v>
      </c>
    </row>
    <row r="61" spans="2:6">
      <c r="B61" s="40">
        <v>43009</v>
      </c>
      <c r="C61" s="41">
        <v>263.10998499999999</v>
      </c>
      <c r="D61" s="41">
        <v>3269.959961</v>
      </c>
      <c r="E61" s="43">
        <f t="shared" si="2"/>
        <v>4.6200497431092046E-3</v>
      </c>
      <c r="F61" s="43">
        <f t="shared" si="2"/>
        <v>-2.7665786202795119E-2</v>
      </c>
    </row>
    <row r="62" spans="2:6">
      <c r="B62" s="40">
        <v>43040</v>
      </c>
      <c r="C62" s="41">
        <v>276.97000100000002</v>
      </c>
      <c r="D62" s="41">
        <v>3621.6298830000001</v>
      </c>
      <c r="E62" s="43">
        <f t="shared" si="2"/>
        <v>5.2677651135132827E-2</v>
      </c>
      <c r="F62" s="43">
        <f t="shared" si="2"/>
        <v>0.10754563548003028</v>
      </c>
    </row>
    <row r="65" spans="2:3">
      <c r="B65" s="44" t="s">
        <v>35</v>
      </c>
      <c r="C65" s="45">
        <f>_xlfn.COVARIANCE.S(E40:E62,F40:F62)</f>
        <v>4.9348668377076884E-3</v>
      </c>
    </row>
    <row r="66" spans="2:3">
      <c r="B66" s="44" t="s">
        <v>32</v>
      </c>
      <c r="C66" s="45">
        <f>_xlfn.VAR.S(F40:F62)</f>
        <v>3.4973283170873846E-3</v>
      </c>
    </row>
    <row r="67" spans="2:3">
      <c r="B67" s="44" t="s">
        <v>36</v>
      </c>
      <c r="C67" s="46">
        <f>C65/C66</f>
        <v>1.4110390533244253</v>
      </c>
    </row>
    <row r="69" spans="2:3">
      <c r="B69" s="20" t="s">
        <v>13</v>
      </c>
      <c r="C69" s="37">
        <f>C7+C67*(C8-C7)</f>
        <v>0.16110390533244251</v>
      </c>
    </row>
  </sheetData>
  <mergeCells count="1">
    <mergeCell ref="B18:H18"/>
  </mergeCells>
  <phoneticPr fontId="20" type="noConversion"/>
  <printOptions gridLines="1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Cost of Equity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2020-12-17T13:15:45Z</dcterms:modified>
</cp:coreProperties>
</file>