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055" documentId="114_{697FDD00-CAF3-4796-BCF2-12BA3BDDD244}" xr6:coauthVersionLast="45" xr6:coauthVersionMax="45" xr10:uidLastSave="{F7261018-1162-4672-8F21-5C19B48C8BCF}"/>
  <bookViews>
    <workbookView xWindow="-110" yWindow="-110" windowWidth="19420" windowHeight="10420" tabRatio="950" xr2:uid="{40080B9E-9E5D-4D4F-BF78-D3F262E6937F}"/>
  </bookViews>
  <sheets>
    <sheet name="Cover Page" sheetId="12" r:id="rId1"/>
    <sheet name="BS" sheetId="2" r:id="rId2"/>
    <sheet name="P&amp;L" sheetId="3" r:id="rId3"/>
    <sheet name="Activity ratios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4" l="1"/>
  <c r="I9" i="4" l="1"/>
  <c r="E9" i="4"/>
  <c r="D46" i="2" l="1"/>
  <c r="E24" i="4" l="1"/>
  <c r="E52" i="3" l="1"/>
  <c r="D52" i="3"/>
  <c r="E54" i="3" l="1"/>
  <c r="D54" i="3"/>
  <c r="D41" i="3"/>
  <c r="E41" i="3"/>
  <c r="D48" i="3"/>
  <c r="E48" i="3"/>
  <c r="I24" i="4" l="1"/>
  <c r="I33" i="4" l="1"/>
  <c r="E33" i="4"/>
  <c r="I25" i="4"/>
  <c r="E25" i="4"/>
  <c r="I17" i="4"/>
  <c r="E17" i="4"/>
  <c r="I16" i="4"/>
  <c r="F45" i="2"/>
  <c r="F39" i="2"/>
  <c r="F30" i="2"/>
  <c r="F32" i="2" s="1"/>
  <c r="F22" i="2"/>
  <c r="F15" i="2"/>
  <c r="F23" i="2" l="1"/>
  <c r="F46" i="2"/>
  <c r="F47" i="2" s="1"/>
  <c r="K16" i="4"/>
  <c r="I21" i="4" s="1"/>
  <c r="K20" i="4" s="1"/>
  <c r="I46" i="4" s="1"/>
  <c r="K24" i="4"/>
  <c r="I29" i="4" s="1"/>
  <c r="K28" i="4" s="1"/>
  <c r="I48" i="4" s="1"/>
  <c r="F49" i="2" l="1"/>
  <c r="E16" i="4" l="1"/>
  <c r="G16" i="4" l="1"/>
  <c r="E21" i="4" s="1"/>
  <c r="G20" i="4" s="1"/>
  <c r="E46" i="4" s="1"/>
  <c r="G24" i="4"/>
  <c r="E29" i="4" s="1"/>
  <c r="E45" i="2"/>
  <c r="D45" i="2"/>
  <c r="E39" i="2"/>
  <c r="D39" i="2"/>
  <c r="E30" i="2"/>
  <c r="E32" i="2" s="1"/>
  <c r="D30" i="2"/>
  <c r="D32" i="2" s="1"/>
  <c r="E22" i="2"/>
  <c r="D22" i="2"/>
  <c r="E15" i="2"/>
  <c r="D15" i="2"/>
  <c r="E37" i="3"/>
  <c r="E43" i="3" s="1"/>
  <c r="D37" i="3"/>
  <c r="D43" i="3" s="1"/>
  <c r="E13" i="3"/>
  <c r="D13" i="3"/>
  <c r="E51" i="4" l="1"/>
  <c r="E8" i="4"/>
  <c r="G8" i="4" s="1"/>
  <c r="E13" i="4" s="1"/>
  <c r="G12" i="4" s="1"/>
  <c r="E44" i="4" s="1"/>
  <c r="I8" i="4"/>
  <c r="K8" i="4" s="1"/>
  <c r="I13" i="4" s="1"/>
  <c r="K12" i="4" s="1"/>
  <c r="I44" i="4" s="1"/>
  <c r="K44" i="4" s="1"/>
  <c r="E37" i="4"/>
  <c r="G28" i="4"/>
  <c r="E48" i="4" s="1"/>
  <c r="E52" i="4"/>
  <c r="E17" i="3"/>
  <c r="I40" i="4"/>
  <c r="I51" i="4"/>
  <c r="I32" i="4"/>
  <c r="K32" i="4" s="1"/>
  <c r="I36" i="4"/>
  <c r="I52" i="4"/>
  <c r="I37" i="4"/>
  <c r="E46" i="2"/>
  <c r="D17" i="3"/>
  <c r="E36" i="4"/>
  <c r="E32" i="4"/>
  <c r="G32" i="4" s="1"/>
  <c r="E40" i="4"/>
  <c r="D23" i="2"/>
  <c r="E23" i="2"/>
  <c r="D22" i="3"/>
  <c r="E22" i="3"/>
  <c r="G51" i="4" l="1"/>
  <c r="D24" i="3"/>
  <c r="E24" i="3"/>
  <c r="E47" i="2"/>
  <c r="D47" i="2"/>
  <c r="D49" i="2" s="1"/>
  <c r="E49" i="2"/>
  <c r="K36" i="4"/>
  <c r="E41" i="4"/>
  <c r="G40" i="4" s="1"/>
  <c r="K51" i="4"/>
  <c r="I41" i="4"/>
  <c r="K40" i="4" s="1"/>
  <c r="G36" i="4"/>
  <c r="D28" i="3"/>
  <c r="E28" i="3" l="1"/>
  <c r="E32" i="3"/>
  <c r="D32" i="3"/>
</calcChain>
</file>

<file path=xl/sharedStrings.xml><?xml version="1.0" encoding="utf-8"?>
<sst xmlns="http://schemas.openxmlformats.org/spreadsheetml/2006/main" count="169" uniqueCount="132">
  <si>
    <t>Note</t>
  </si>
  <si>
    <t>ASSETS</t>
  </si>
  <si>
    <t>Non-current assets</t>
  </si>
  <si>
    <t>Property, plant and equipment</t>
  </si>
  <si>
    <t>Intangible assets</t>
  </si>
  <si>
    <t>Deferred tax assets</t>
  </si>
  <si>
    <t>Trade and other receivables</t>
  </si>
  <si>
    <t>Loans granted</t>
  </si>
  <si>
    <t xml:space="preserve">Current assets </t>
  </si>
  <si>
    <t xml:space="preserve">Inventories </t>
  </si>
  <si>
    <t>-</t>
  </si>
  <si>
    <t>Cash and cash equivalents</t>
  </si>
  <si>
    <t>Total assets</t>
  </si>
  <si>
    <t>EQUITY AND LIABILITIES</t>
  </si>
  <si>
    <t>Retained earnings</t>
  </si>
  <si>
    <t>Non-controlling interest</t>
  </si>
  <si>
    <t>Total equity</t>
  </si>
  <si>
    <t>Liabilities</t>
  </si>
  <si>
    <t>Non-current liabilities</t>
  </si>
  <si>
    <t>Deferred tax liabilities</t>
  </si>
  <si>
    <t>Retirement benefit obligations</t>
  </si>
  <si>
    <t>Current liabilities</t>
  </si>
  <si>
    <t>Trade and other payables</t>
  </si>
  <si>
    <t>Current income tax liabilities</t>
  </si>
  <si>
    <t>Total liabilities</t>
  </si>
  <si>
    <t>Total equity and liabilities</t>
  </si>
  <si>
    <t>Revenue</t>
  </si>
  <si>
    <t>Sales revenue</t>
  </si>
  <si>
    <t>Other revenue from operating activity</t>
  </si>
  <si>
    <t>Other costs</t>
  </si>
  <si>
    <t>Income tax expense</t>
  </si>
  <si>
    <t>Profit for the year attributable to:</t>
  </si>
  <si>
    <t>Equity holders of the Company</t>
  </si>
  <si>
    <t>Other comprehensive income</t>
  </si>
  <si>
    <t>Items that will not be reclassified to profit or loss</t>
  </si>
  <si>
    <t xml:space="preserve">Gains from revaluation of land and buildings </t>
  </si>
  <si>
    <t>Total other comprehensive income for the year</t>
  </si>
  <si>
    <t>Total comprehensive income for the year</t>
  </si>
  <si>
    <t>Total comprehensive income for the year attributable to:</t>
  </si>
  <si>
    <t>Gross Profit</t>
  </si>
  <si>
    <t>Administrative costs</t>
  </si>
  <si>
    <t>annual sales</t>
  </si>
  <si>
    <t>1. Receivables turnover =</t>
  </si>
  <si>
    <t>average receivables</t>
  </si>
  <si>
    <t>=</t>
  </si>
  <si>
    <t>receivables turnover</t>
  </si>
  <si>
    <t>cost of goods sold</t>
  </si>
  <si>
    <t>average inventory</t>
  </si>
  <si>
    <t>4. Days of inventory on hand =</t>
  </si>
  <si>
    <t>inventory turnover</t>
  </si>
  <si>
    <t>5. Payables turnover =</t>
  </si>
  <si>
    <t>purchases</t>
  </si>
  <si>
    <t>average trade payables</t>
  </si>
  <si>
    <t>revenue</t>
  </si>
  <si>
    <t>average total assets</t>
  </si>
  <si>
    <t>average net fixed assets</t>
  </si>
  <si>
    <t>average working capital</t>
  </si>
  <si>
    <t>+</t>
  </si>
  <si>
    <t>Selling costs</t>
  </si>
  <si>
    <t>average total equity</t>
  </si>
  <si>
    <t xml:space="preserve">* lease payments = </t>
  </si>
  <si>
    <t>As at 31st December</t>
  </si>
  <si>
    <t>Current year</t>
  </si>
  <si>
    <t>Previous year</t>
  </si>
  <si>
    <t>Net income</t>
  </si>
  <si>
    <t xml:space="preserve">plus: days of inventory on hand </t>
  </si>
  <si>
    <t>Ratio</t>
  </si>
  <si>
    <t>Statement of Financial Position</t>
  </si>
  <si>
    <t>Statement of Comprehensive Income</t>
  </si>
  <si>
    <t>For the Year Ended 31st December</t>
  </si>
  <si>
    <t>Capital and reserves attributable to owners</t>
  </si>
  <si>
    <t>Total Revenue</t>
  </si>
  <si>
    <t>Total operating expenses</t>
  </si>
  <si>
    <t>Total non-current assets</t>
  </si>
  <si>
    <t>Total current assets</t>
  </si>
  <si>
    <t>Total owners' equity</t>
  </si>
  <si>
    <t>Total non-current liabilities</t>
  </si>
  <si>
    <t>Total current liabilities</t>
  </si>
  <si>
    <t>Meaning</t>
  </si>
  <si>
    <t>3. Inventory turnover =</t>
  </si>
  <si>
    <t xml:space="preserve">2. Days of sales outstanding = </t>
  </si>
  <si>
    <t>days of sales outstanding</t>
  </si>
  <si>
    <t>less: number of days of payables</t>
  </si>
  <si>
    <t>6. Number of days of payables =</t>
  </si>
  <si>
    <t>The average inventory processing period</t>
  </si>
  <si>
    <t>7. Fixed assets turnover =</t>
  </si>
  <si>
    <t>8. Working capital turnover =</t>
  </si>
  <si>
    <t>9. Total assets turnover =</t>
  </si>
  <si>
    <t xml:space="preserve">10. Cash conversion cycle = </t>
  </si>
  <si>
    <t>11. Equity turnover =</t>
  </si>
  <si>
    <t>Y3</t>
  </si>
  <si>
    <t>Y2</t>
  </si>
  <si>
    <t>Y1</t>
  </si>
  <si>
    <t>* Purchases = ending inventory – beginning inventory + cost of goods sold</t>
  </si>
  <si>
    <t>Marketable securities</t>
  </si>
  <si>
    <t>Interest expense</t>
  </si>
  <si>
    <t>Cost of goods sold (COGS)</t>
  </si>
  <si>
    <t>Additional paid-in capital</t>
  </si>
  <si>
    <t>Long-term debt</t>
  </si>
  <si>
    <t>Short-term debt</t>
  </si>
  <si>
    <t>Check!</t>
  </si>
  <si>
    <t>Operating profit (EBIT)</t>
  </si>
  <si>
    <t>Profit before tax (EBT)</t>
  </si>
  <si>
    <t>The average number of days a company takes to collect its receivables from clients</t>
  </si>
  <si>
    <t xml:space="preserve">The average number of days a company takes to pay its suppliers </t>
  </si>
  <si>
    <t>The number of days a company takes to convert its investments in inventory and other resources into cash flows from sales</t>
  </si>
  <si>
    <t>Common share capital</t>
  </si>
  <si>
    <t>Common shares outstanding</t>
  </si>
  <si>
    <t>Share price (in $)</t>
  </si>
  <si>
    <t>Market capitalization</t>
  </si>
  <si>
    <t>Common dividend per share ($)</t>
  </si>
  <si>
    <t>Total dividends declared</t>
  </si>
  <si>
    <t>The efficiency of a company in collecting its trade receivables</t>
  </si>
  <si>
    <t>The efficiency of a company in terms of inventory management</t>
  </si>
  <si>
    <t>The efficiency of a company in allowing trade credit to suppliers</t>
  </si>
  <si>
    <t>The efficiency of a firm in utilizing its fixed assets</t>
  </si>
  <si>
    <t>The efficiency of a firm in managing its 
working capital (current assets - current liabilities)</t>
  </si>
  <si>
    <t>The efficiency of a firm in using its total assets to create revenue</t>
  </si>
  <si>
    <t>The efficiency of a firm in utilizing equity to create revenue</t>
  </si>
  <si>
    <t>Current year (Y3)</t>
  </si>
  <si>
    <t>Previous year (Y2)</t>
  </si>
  <si>
    <t>payables turnover</t>
  </si>
  <si>
    <t>Description</t>
  </si>
  <si>
    <t>This Excel model is for educational purposes only.</t>
  </si>
  <si>
    <t>Strictly Confidential</t>
  </si>
  <si>
    <t>All content is Copyright material of 365 Financial Analyst ®</t>
  </si>
  <si>
    <t>© 2021, 365 Financial Analyst ®</t>
  </si>
  <si>
    <t>ABC Corporation</t>
  </si>
  <si>
    <t>Activity (Efficiency) ratios</t>
  </si>
  <si>
    <t>USD in million</t>
  </si>
  <si>
    <t>Activity Ratios</t>
  </si>
  <si>
    <t>Activity ratios tell us how efficient a company is in utilizing its assets. Using a firm's Balance Sheet and Income Statement, one could easily calculate its activity (or efficiency) metrics.
This Excel template illustrates how to calculate the following multiples:
•	Receivables turnover
•	Days of sales outstanding
•	Inventory turnover
•	Days of inventory on hand
•	Payables turnover
•	Number of days of payables
•	Fixed assets turnover
•	Working capital turnover
•	Total assets turnover
•	Cash conversion cycle
•	Equity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</si>
</sst>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000000"/>
      <name val="Calibri"/>
      <family val="2"/>
    </font>
    <font>
      <b/>
      <sz val="9"/>
      <color rgb="FF0073B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3B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8" fillId="0" borderId="0"/>
  </cellStyleXfs>
  <cellXfs count="11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0" xfId="0" applyNumberFormat="1" applyFont="1"/>
    <xf numFmtId="4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5" fillId="0" borderId="0" xfId="1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4" fillId="0" borderId="4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5" fillId="0" borderId="2" xfId="0" applyNumberFormat="1" applyFont="1" applyBorder="1"/>
    <xf numFmtId="0" fontId="5" fillId="0" borderId="5" xfId="0" applyFont="1" applyBorder="1" applyAlignment="1">
      <alignment horizontal="center"/>
    </xf>
    <xf numFmtId="43" fontId="5" fillId="0" borderId="11" xfId="0" applyNumberFormat="1" applyFont="1" applyBorder="1"/>
    <xf numFmtId="41" fontId="5" fillId="0" borderId="9" xfId="0" applyNumberFormat="1" applyFont="1" applyBorder="1"/>
    <xf numFmtId="0" fontId="5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9" xfId="0" applyFont="1" applyBorder="1"/>
    <xf numFmtId="43" fontId="5" fillId="0" borderId="8" xfId="0" applyNumberFormat="1" applyFont="1" applyBorder="1"/>
    <xf numFmtId="0" fontId="5" fillId="0" borderId="12" xfId="0" applyFont="1" applyBorder="1" applyAlignment="1">
      <alignment horizontal="center"/>
    </xf>
    <xf numFmtId="43" fontId="5" fillId="0" borderId="12" xfId="0" applyNumberFormat="1" applyFont="1" applyBorder="1"/>
    <xf numFmtId="0" fontId="5" fillId="0" borderId="0" xfId="0" applyFont="1" applyBorder="1" applyAlignment="1">
      <alignment horizontal="center"/>
    </xf>
    <xf numFmtId="43" fontId="5" fillId="0" borderId="9" xfId="0" applyNumberFormat="1" applyFont="1" applyBorder="1"/>
    <xf numFmtId="41" fontId="5" fillId="0" borderId="2" xfId="0" applyNumberFormat="1" applyFont="1" applyBorder="1" applyAlignment="1">
      <alignment horizontal="center"/>
    </xf>
    <xf numFmtId="43" fontId="5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5" fillId="0" borderId="0" xfId="0" applyNumberFormat="1" applyFont="1" applyBorder="1"/>
    <xf numFmtId="4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17" xfId="0" applyFont="1" applyBorder="1"/>
    <xf numFmtId="0" fontId="6" fillId="0" borderId="19" xfId="0" applyFont="1" applyBorder="1"/>
    <xf numFmtId="0" fontId="6" fillId="0" borderId="21" xfId="0" applyFont="1" applyBorder="1"/>
    <xf numFmtId="0" fontId="3" fillId="0" borderId="16" xfId="0" applyFont="1" applyBorder="1"/>
    <xf numFmtId="41" fontId="3" fillId="0" borderId="16" xfId="0" applyNumberFormat="1" applyFont="1" applyBorder="1"/>
    <xf numFmtId="41" fontId="3" fillId="0" borderId="18" xfId="0" applyNumberFormat="1" applyFont="1" applyBorder="1"/>
    <xf numFmtId="0" fontId="3" fillId="0" borderId="0" xfId="0" applyFont="1" applyBorder="1"/>
    <xf numFmtId="43" fontId="3" fillId="0" borderId="0" xfId="2" applyFont="1" applyBorder="1"/>
    <xf numFmtId="43" fontId="3" fillId="0" borderId="22" xfId="2" applyFont="1" applyBorder="1"/>
    <xf numFmtId="0" fontId="3" fillId="0" borderId="15" xfId="0" applyFont="1" applyBorder="1"/>
    <xf numFmtId="41" fontId="3" fillId="0" borderId="15" xfId="0" applyNumberFormat="1" applyFont="1" applyBorder="1"/>
    <xf numFmtId="41" fontId="3" fillId="0" borderId="20" xfId="0" applyNumberFormat="1" applyFont="1" applyBorder="1"/>
    <xf numFmtId="164" fontId="3" fillId="0" borderId="0" xfId="2" applyNumberFormat="1" applyFont="1" applyBorder="1"/>
    <xf numFmtId="164" fontId="3" fillId="0" borderId="22" xfId="2" applyNumberFormat="1" applyFont="1" applyBorder="1"/>
    <xf numFmtId="41" fontId="5" fillId="0" borderId="0" xfId="0" applyNumberFormat="1" applyFont="1" applyAlignment="1">
      <alignment horizontal="right" vertical="center" wrapText="1"/>
    </xf>
    <xf numFmtId="0" fontId="6" fillId="0" borderId="23" xfId="0" applyFont="1" applyBorder="1"/>
    <xf numFmtId="0" fontId="5" fillId="0" borderId="24" xfId="0" applyFont="1" applyBorder="1"/>
    <xf numFmtId="41" fontId="6" fillId="0" borderId="24" xfId="0" applyNumberFormat="1" applyFont="1" applyBorder="1"/>
    <xf numFmtId="41" fontId="6" fillId="0" borderId="25" xfId="0" applyNumberFormat="1" applyFont="1" applyBorder="1"/>
    <xf numFmtId="0" fontId="7" fillId="3" borderId="0" xfId="3" applyFont="1" applyFill="1"/>
    <xf numFmtId="0" fontId="8" fillId="3" borderId="0" xfId="3" applyFont="1" applyFill="1"/>
    <xf numFmtId="0" fontId="9" fillId="3" borderId="0" xfId="3" applyFont="1" applyFill="1"/>
    <xf numFmtId="0" fontId="10" fillId="3" borderId="0" xfId="3" applyFont="1" applyFill="1" applyProtection="1">
      <protection locked="0"/>
    </xf>
    <xf numFmtId="0" fontId="9" fillId="3" borderId="26" xfId="3" applyFont="1" applyFill="1" applyBorder="1" applyProtection="1">
      <protection locked="0"/>
    </xf>
    <xf numFmtId="0" fontId="9" fillId="3" borderId="26" xfId="3" applyFont="1" applyFill="1" applyBorder="1"/>
    <xf numFmtId="0" fontId="9" fillId="3" borderId="27" xfId="3" applyFont="1" applyFill="1" applyBorder="1"/>
    <xf numFmtId="0" fontId="11" fillId="3" borderId="0" xfId="3" applyFont="1" applyFill="1"/>
    <xf numFmtId="0" fontId="9" fillId="3" borderId="31" xfId="3" applyFont="1" applyFill="1" applyBorder="1"/>
    <xf numFmtId="0" fontId="12" fillId="3" borderId="0" xfId="3" applyFont="1" applyFill="1"/>
    <xf numFmtId="0" fontId="11" fillId="3" borderId="0" xfId="3" applyFont="1" applyFill="1" applyAlignment="1">
      <alignment horizontal="right"/>
    </xf>
    <xf numFmtId="0" fontId="14" fillId="3" borderId="0" xfId="4" applyFont="1" applyFill="1" applyBorder="1"/>
    <xf numFmtId="0" fontId="15" fillId="2" borderId="0" xfId="0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32" xfId="5" applyFont="1" applyFill="1" applyBorder="1"/>
    <xf numFmtId="0" fontId="19" fillId="2" borderId="32" xfId="5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9" fillId="2" borderId="0" xfId="5" applyFont="1" applyFill="1" applyAlignment="1">
      <alignment horizontal="center"/>
    </xf>
    <xf numFmtId="0" fontId="9" fillId="3" borderId="28" xfId="3" applyFont="1" applyFill="1" applyBorder="1" applyAlignment="1">
      <alignment horizontal="left" vertical="center" wrapText="1"/>
    </xf>
    <xf numFmtId="0" fontId="9" fillId="3" borderId="0" xfId="3" applyFont="1" applyFill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9" xfId="3" applyFont="1" applyFill="1" applyBorder="1" applyAlignment="1">
      <alignment horizontal="left" vertical="center" wrapText="1"/>
    </xf>
    <xf numFmtId="0" fontId="9" fillId="3" borderId="26" xfId="3" applyFont="1" applyFill="1" applyBorder="1" applyAlignment="1">
      <alignment horizontal="left" vertical="center" wrapText="1"/>
    </xf>
    <xf numFmtId="0" fontId="9" fillId="3" borderId="30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2" borderId="32" xfId="5" applyFont="1" applyFill="1" applyBorder="1" applyAlignment="1">
      <alignment horizontal="center"/>
    </xf>
  </cellXfs>
  <cellStyles count="6">
    <cellStyle name="Comma" xfId="2" builtinId="3"/>
    <cellStyle name="Hyperlink 2 2" xfId="4" xr:uid="{2D0DD27C-8E25-43F5-B3CE-178442052B88}"/>
    <cellStyle name="Normal" xfId="0" builtinId="0"/>
    <cellStyle name="Normal 2" xfId="5" xr:uid="{D88BB010-AFF3-4E28-8BA6-ED9C36B18352}"/>
    <cellStyle name="Normal 2 2 2" xfId="3" xr:uid="{C6DCC88E-F75D-4BF4-BA7A-8F3E2D6C3B4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8</xdr:col>
      <xdr:colOff>701312</xdr:colOff>
      <xdr:row>6</xdr:row>
      <xdr:rowOff>191917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A744B-A313-42A6-A6B7-078DE9B75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30" y="685800"/>
          <a:ext cx="8131175" cy="99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B7F5-787C-42E9-AB05-CB1B4CB34DF5}">
  <dimension ref="A1:P42"/>
  <sheetViews>
    <sheetView showGridLines="0" tabSelected="1" zoomScale="70" zoomScaleNormal="70" workbookViewId="0">
      <selection activeCell="G13" sqref="G13"/>
    </sheetView>
  </sheetViews>
  <sheetFormatPr defaultColWidth="9.1796875" defaultRowHeight="14" x14ac:dyDescent="0.3"/>
  <cols>
    <col min="1" max="2" width="11.1796875" style="78" customWidth="1"/>
    <col min="3" max="3" width="33.81640625" style="78" customWidth="1"/>
    <col min="4" max="4" width="16.08984375" style="78" customWidth="1"/>
    <col min="5" max="5" width="11.1796875" style="78" customWidth="1"/>
    <col min="6" max="6" width="19.08984375" style="78" customWidth="1"/>
    <col min="7" max="22" width="11.1796875" style="78" customWidth="1"/>
    <col min="23" max="25" width="9.1796875" style="78"/>
    <col min="26" max="26" width="9.1796875" style="78" customWidth="1"/>
    <col min="27" max="16384" width="9.1796875" style="78"/>
  </cols>
  <sheetData>
    <row r="1" spans="1:16" ht="19.5" customHeight="1" x14ac:dyDescent="0.3"/>
    <row r="2" spans="1:16" ht="19.5" customHeight="1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9.5" customHeight="1" x14ac:dyDescent="0.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9.5" customHeigh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9.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9.5" customHeight="1" x14ac:dyDescent="0.3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9.5" customHeigh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9.5" customHeight="1" x14ac:dyDescent="0.3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9.5" customHeight="1" x14ac:dyDescent="0.3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25" x14ac:dyDescent="0.5">
      <c r="A10" s="79"/>
      <c r="B10" s="80"/>
      <c r="C10" s="81" t="s">
        <v>128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O10" s="80"/>
      <c r="P10" s="80"/>
    </row>
    <row r="11" spans="1:16" ht="19.5" customHeight="1" x14ac:dyDescent="0.3">
      <c r="A11" s="79"/>
      <c r="B11" s="80"/>
      <c r="C11" s="82"/>
      <c r="D11" s="83"/>
      <c r="E11" s="83"/>
      <c r="F11" s="83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19.5" customHeight="1" x14ac:dyDescent="0.3">
      <c r="A12" s="79"/>
      <c r="B12" s="84"/>
      <c r="C12" s="85" t="s">
        <v>122</v>
      </c>
      <c r="D12" s="80"/>
      <c r="E12" s="80"/>
      <c r="F12" s="84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84" customHeight="1" x14ac:dyDescent="0.3">
      <c r="A13" s="79"/>
      <c r="B13" s="84"/>
      <c r="C13" s="97" t="s">
        <v>131</v>
      </c>
      <c r="D13" s="98"/>
      <c r="E13" s="98"/>
      <c r="F13" s="99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47.5" customHeight="1" x14ac:dyDescent="0.3">
      <c r="A14" s="79"/>
      <c r="B14" s="84"/>
      <c r="C14" s="100"/>
      <c r="D14" s="101"/>
      <c r="E14" s="101"/>
      <c r="F14" s="102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9.5" customHeight="1" x14ac:dyDescent="0.3">
      <c r="A15" s="79"/>
      <c r="B15" s="80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0"/>
      <c r="P15" s="80"/>
    </row>
    <row r="16" spans="1:16" ht="19.5" customHeight="1" x14ac:dyDescent="0.3">
      <c r="A16" s="79"/>
      <c r="B16" s="80"/>
      <c r="C16" s="87" t="s">
        <v>123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 t="s">
        <v>124</v>
      </c>
      <c r="O16" s="80"/>
      <c r="P16" s="80"/>
    </row>
    <row r="17" spans="1:16" ht="19.5" customHeight="1" x14ac:dyDescent="0.3">
      <c r="A17" s="79"/>
      <c r="B17" s="80"/>
      <c r="C17" s="87" t="s">
        <v>125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0"/>
      <c r="O17" s="80"/>
      <c r="P17" s="80"/>
    </row>
    <row r="18" spans="1:16" ht="19.5" customHeight="1" x14ac:dyDescent="0.3">
      <c r="A18" s="79"/>
      <c r="B18" s="80"/>
      <c r="C18" s="89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0"/>
      <c r="O18" s="80"/>
      <c r="P18" s="80"/>
    </row>
    <row r="19" spans="1:16" ht="19.5" customHeight="1" x14ac:dyDescent="0.3">
      <c r="A19" s="79"/>
      <c r="B19" s="80"/>
      <c r="C19" s="87" t="s">
        <v>126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0"/>
      <c r="O19" s="80"/>
      <c r="P19" s="80"/>
    </row>
    <row r="20" spans="1:16" ht="19.5" customHeight="1" x14ac:dyDescent="0.3">
      <c r="A20" s="79"/>
      <c r="B20" s="80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0"/>
      <c r="O20" s="80"/>
      <c r="P20" s="80"/>
    </row>
    <row r="21" spans="1:16" ht="19.5" customHeight="1" x14ac:dyDescent="0.3">
      <c r="A21" s="79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0"/>
      <c r="O21" s="80"/>
      <c r="P21" s="80"/>
    </row>
    <row r="22" spans="1:16" ht="19.5" customHeight="1" x14ac:dyDescent="0.3">
      <c r="A22" s="79"/>
      <c r="B22" s="80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0"/>
      <c r="O22" s="80"/>
      <c r="P22" s="80"/>
    </row>
    <row r="23" spans="1:16" ht="19.5" customHeight="1" x14ac:dyDescent="0.3">
      <c r="A23" s="79"/>
      <c r="B23" s="80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0"/>
      <c r="O23" s="80"/>
      <c r="P23" s="80"/>
    </row>
    <row r="24" spans="1:16" ht="19.5" customHeight="1" x14ac:dyDescent="0.3">
      <c r="A24" s="79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0"/>
      <c r="O24" s="80"/>
      <c r="P24" s="80"/>
    </row>
    <row r="25" spans="1:16" ht="19.5" customHeight="1" x14ac:dyDescent="0.3">
      <c r="A25" s="79"/>
      <c r="B25" s="80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0"/>
      <c r="O25" s="80"/>
      <c r="P25" s="80"/>
    </row>
    <row r="26" spans="1:16" ht="19.5" customHeight="1" x14ac:dyDescent="0.3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ht="19.5" customHeight="1" x14ac:dyDescent="0.3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ht="19.5" customHeight="1" x14ac:dyDescent="0.3"/>
    <row r="29" spans="1:16" ht="19.5" customHeight="1" x14ac:dyDescent="0.3"/>
    <row r="30" spans="1:16" ht="19.5" customHeight="1" x14ac:dyDescent="0.3"/>
    <row r="31" spans="1:16" ht="19.5" customHeight="1" x14ac:dyDescent="0.3"/>
    <row r="32" spans="1:16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A9085-2B1F-47E3-8362-818A728CF25E}">
  <sheetPr>
    <tabColor theme="0" tint="-0.249977111117893"/>
  </sheetPr>
  <dimension ref="B3:I49"/>
  <sheetViews>
    <sheetView showGridLines="0" zoomScaleNormal="100" workbookViewId="0">
      <selection activeCell="B3" sqref="B3:F7"/>
    </sheetView>
  </sheetViews>
  <sheetFormatPr defaultColWidth="8.90625" defaultRowHeight="11.5" x14ac:dyDescent="0.25"/>
  <cols>
    <col min="1" max="1" width="2.81640625" style="3" customWidth="1"/>
    <col min="2" max="2" width="34.54296875" style="3" customWidth="1"/>
    <col min="3" max="3" width="8.90625" style="3"/>
    <col min="4" max="4" width="10.6328125" style="3" bestFit="1" customWidth="1"/>
    <col min="5" max="5" width="11.6328125" style="3" bestFit="1" customWidth="1"/>
    <col min="6" max="6" width="9.36328125" style="3" bestFit="1" customWidth="1"/>
    <col min="7" max="16384" width="8.90625" style="3"/>
  </cols>
  <sheetData>
    <row r="3" spans="2:7" ht="15.5" x14ac:dyDescent="0.35">
      <c r="B3" s="90" t="s">
        <v>127</v>
      </c>
      <c r="C3" s="91"/>
      <c r="D3" s="91"/>
      <c r="E3" s="91"/>
      <c r="F3" s="91"/>
    </row>
    <row r="4" spans="2:7" ht="15.5" x14ac:dyDescent="0.35">
      <c r="B4" s="90" t="s">
        <v>67</v>
      </c>
      <c r="C4" s="91"/>
      <c r="D4" s="91"/>
      <c r="E4" s="91"/>
      <c r="F4" s="91"/>
    </row>
    <row r="5" spans="2:7" ht="15.5" x14ac:dyDescent="0.35">
      <c r="B5" s="90" t="s">
        <v>61</v>
      </c>
      <c r="C5" s="91"/>
      <c r="D5" s="91"/>
      <c r="E5" s="91"/>
      <c r="F5" s="91"/>
    </row>
    <row r="6" spans="2:7" x14ac:dyDescent="0.25">
      <c r="B6" s="91"/>
      <c r="C6" s="91"/>
      <c r="D6" s="92" t="s">
        <v>62</v>
      </c>
      <c r="E6" s="92" t="s">
        <v>63</v>
      </c>
      <c r="F6" s="91"/>
    </row>
    <row r="7" spans="2:7" ht="12" customHeight="1" thickBot="1" x14ac:dyDescent="0.3">
      <c r="B7" s="93" t="s">
        <v>129</v>
      </c>
      <c r="C7" s="94" t="s">
        <v>0</v>
      </c>
      <c r="D7" s="94" t="s">
        <v>90</v>
      </c>
      <c r="E7" s="94" t="s">
        <v>91</v>
      </c>
      <c r="F7" s="94" t="s">
        <v>92</v>
      </c>
    </row>
    <row r="8" spans="2:7" ht="12" thickTop="1" x14ac:dyDescent="0.25">
      <c r="B8" s="4"/>
    </row>
    <row r="9" spans="2:7" x14ac:dyDescent="0.25">
      <c r="B9" s="6" t="s">
        <v>1</v>
      </c>
      <c r="C9" s="7"/>
      <c r="D9" s="8"/>
      <c r="E9" s="8"/>
      <c r="F9" s="8"/>
    </row>
    <row r="10" spans="2:7" x14ac:dyDescent="0.25">
      <c r="B10" s="6" t="s">
        <v>2</v>
      </c>
      <c r="C10" s="7"/>
      <c r="D10" s="73"/>
      <c r="E10" s="73"/>
      <c r="F10" s="73"/>
    </row>
    <row r="11" spans="2:7" x14ac:dyDescent="0.25">
      <c r="B11" s="4" t="s">
        <v>3</v>
      </c>
      <c r="C11" s="7">
        <v>5</v>
      </c>
      <c r="D11" s="9">
        <v>107099</v>
      </c>
      <c r="E11" s="9">
        <v>105050</v>
      </c>
      <c r="F11" s="9">
        <v>104077</v>
      </c>
      <c r="G11" s="10"/>
    </row>
    <row r="12" spans="2:7" x14ac:dyDescent="0.25">
      <c r="B12" s="4" t="s">
        <v>4</v>
      </c>
      <c r="C12" s="7">
        <v>7</v>
      </c>
      <c r="D12" s="9">
        <v>1346</v>
      </c>
      <c r="E12" s="9">
        <v>1209</v>
      </c>
      <c r="F12" s="9">
        <v>849</v>
      </c>
    </row>
    <row r="13" spans="2:7" x14ac:dyDescent="0.25">
      <c r="B13" s="4" t="s">
        <v>5</v>
      </c>
      <c r="C13" s="7">
        <v>16</v>
      </c>
      <c r="D13" s="9">
        <v>691</v>
      </c>
      <c r="E13" s="9">
        <v>642</v>
      </c>
      <c r="F13" s="9">
        <v>719</v>
      </c>
    </row>
    <row r="14" spans="2:7" x14ac:dyDescent="0.25">
      <c r="B14" s="32" t="s">
        <v>7</v>
      </c>
      <c r="C14" s="33">
        <v>9</v>
      </c>
      <c r="D14" s="34">
        <v>1198</v>
      </c>
      <c r="E14" s="34">
        <v>368</v>
      </c>
      <c r="F14" s="34">
        <v>318</v>
      </c>
    </row>
    <row r="15" spans="2:7" x14ac:dyDescent="0.25">
      <c r="B15" s="6" t="s">
        <v>73</v>
      </c>
      <c r="C15" s="17"/>
      <c r="D15" s="13">
        <f>SUM(D11:D14)</f>
        <v>110334</v>
      </c>
      <c r="E15" s="13">
        <f>SUM(E11:E14)</f>
        <v>107269</v>
      </c>
      <c r="F15" s="13">
        <f>SUM(F11:F14)</f>
        <v>105963</v>
      </c>
      <c r="G15" s="31"/>
    </row>
    <row r="16" spans="2:7" x14ac:dyDescent="0.25">
      <c r="B16" s="6"/>
      <c r="C16" s="7"/>
      <c r="D16" s="11"/>
      <c r="E16" s="11"/>
      <c r="F16" s="9"/>
    </row>
    <row r="17" spans="2:9" x14ac:dyDescent="0.25">
      <c r="B17" s="6" t="s">
        <v>8</v>
      </c>
      <c r="C17" s="2"/>
      <c r="D17" s="11"/>
      <c r="E17" s="11"/>
    </row>
    <row r="18" spans="2:9" x14ac:dyDescent="0.25">
      <c r="B18" s="4" t="s">
        <v>9</v>
      </c>
      <c r="C18" s="7">
        <v>10</v>
      </c>
      <c r="D18" s="9">
        <v>25369</v>
      </c>
      <c r="E18" s="9">
        <v>23758</v>
      </c>
      <c r="F18" s="9">
        <v>23432</v>
      </c>
      <c r="G18" s="10"/>
    </row>
    <row r="19" spans="2:9" x14ac:dyDescent="0.25">
      <c r="B19" s="4" t="s">
        <v>6</v>
      </c>
      <c r="C19" s="7">
        <v>11</v>
      </c>
      <c r="D19" s="9">
        <v>26247</v>
      </c>
      <c r="E19" s="9">
        <v>24617</v>
      </c>
      <c r="F19" s="9">
        <v>26115</v>
      </c>
      <c r="G19" s="10"/>
      <c r="H19" s="10"/>
    </row>
    <row r="20" spans="2:9" x14ac:dyDescent="0.25">
      <c r="B20" s="4" t="s">
        <v>94</v>
      </c>
      <c r="C20" s="7">
        <v>9</v>
      </c>
      <c r="D20" s="9">
        <v>3346</v>
      </c>
      <c r="E20" s="9">
        <v>3129</v>
      </c>
      <c r="F20" s="9">
        <v>3045</v>
      </c>
    </row>
    <row r="21" spans="2:9" x14ac:dyDescent="0.25">
      <c r="B21" s="32" t="s">
        <v>11</v>
      </c>
      <c r="C21" s="33">
        <v>12</v>
      </c>
      <c r="D21" s="34">
        <v>15945</v>
      </c>
      <c r="E21" s="34">
        <v>9497</v>
      </c>
      <c r="F21" s="34">
        <v>2998</v>
      </c>
    </row>
    <row r="22" spans="2:9" x14ac:dyDescent="0.25">
      <c r="B22" s="6" t="s">
        <v>74</v>
      </c>
      <c r="C22" s="7"/>
      <c r="D22" s="13">
        <f>SUM(D18:D21)</f>
        <v>70907</v>
      </c>
      <c r="E22" s="13">
        <f>SUM(E18:E21)</f>
        <v>61001</v>
      </c>
      <c r="F22" s="13">
        <f>SUM(F18:F21)</f>
        <v>55590</v>
      </c>
    </row>
    <row r="23" spans="2:9" ht="12" thickBot="1" x14ac:dyDescent="0.3">
      <c r="B23" s="24" t="s">
        <v>12</v>
      </c>
      <c r="C23" s="25"/>
      <c r="D23" s="26">
        <f>D15+D22</f>
        <v>181241</v>
      </c>
      <c r="E23" s="26">
        <f>E15+E22</f>
        <v>168270</v>
      </c>
      <c r="F23" s="26">
        <f>F22+F15</f>
        <v>161553</v>
      </c>
    </row>
    <row r="24" spans="2:9" x14ac:dyDescent="0.25">
      <c r="B24" s="4"/>
      <c r="C24" s="7"/>
      <c r="D24" s="9"/>
      <c r="E24" s="9"/>
    </row>
    <row r="25" spans="2:9" x14ac:dyDescent="0.25">
      <c r="B25" s="6" t="s">
        <v>13</v>
      </c>
      <c r="C25" s="7"/>
      <c r="D25" s="9"/>
      <c r="E25" s="9"/>
    </row>
    <row r="26" spans="2:9" ht="23" x14ac:dyDescent="0.25">
      <c r="B26" s="6" t="s">
        <v>70</v>
      </c>
      <c r="C26" s="7"/>
      <c r="D26" s="57"/>
      <c r="E26" s="57"/>
      <c r="F26" s="57"/>
    </row>
    <row r="27" spans="2:9" x14ac:dyDescent="0.25">
      <c r="B27" s="4" t="s">
        <v>106</v>
      </c>
      <c r="C27" s="7">
        <v>13</v>
      </c>
      <c r="D27" s="57">
        <v>24867</v>
      </c>
      <c r="E27" s="57">
        <v>22802</v>
      </c>
      <c r="F27" s="57">
        <v>20345</v>
      </c>
      <c r="H27" s="19"/>
      <c r="I27" s="19"/>
    </row>
    <row r="28" spans="2:9" x14ac:dyDescent="0.25">
      <c r="B28" s="4" t="s">
        <v>97</v>
      </c>
      <c r="C28" s="7"/>
      <c r="D28" s="9">
        <v>11802</v>
      </c>
      <c r="E28" s="9">
        <v>11980</v>
      </c>
      <c r="F28" s="9">
        <v>13802</v>
      </c>
      <c r="G28" s="10"/>
    </row>
    <row r="29" spans="2:9" x14ac:dyDescent="0.25">
      <c r="B29" s="32" t="s">
        <v>14</v>
      </c>
      <c r="C29" s="33"/>
      <c r="D29" s="34">
        <v>61141</v>
      </c>
      <c r="E29" s="34">
        <v>50504</v>
      </c>
      <c r="F29" s="34">
        <v>40390</v>
      </c>
      <c r="G29" s="10"/>
    </row>
    <row r="30" spans="2:9" x14ac:dyDescent="0.25">
      <c r="B30" s="6" t="s">
        <v>75</v>
      </c>
      <c r="C30" s="7"/>
      <c r="D30" s="11">
        <f>SUM(D27:D29)</f>
        <v>97810</v>
      </c>
      <c r="E30" s="11">
        <f>SUM(E27:E29)</f>
        <v>85286</v>
      </c>
      <c r="F30" s="11">
        <f>SUM(F27:F29)</f>
        <v>74537</v>
      </c>
    </row>
    <row r="31" spans="2:9" x14ac:dyDescent="0.25">
      <c r="B31" s="6" t="s">
        <v>15</v>
      </c>
      <c r="C31" s="2"/>
      <c r="D31" s="13">
        <v>33628</v>
      </c>
      <c r="E31" s="13">
        <v>28496</v>
      </c>
      <c r="F31" s="13">
        <v>24246</v>
      </c>
    </row>
    <row r="32" spans="2:9" ht="12" thickBot="1" x14ac:dyDescent="0.3">
      <c r="B32" s="24" t="s">
        <v>16</v>
      </c>
      <c r="C32" s="25"/>
      <c r="D32" s="26">
        <f>D30+D31</f>
        <v>131438</v>
      </c>
      <c r="E32" s="26">
        <f>E30+E31</f>
        <v>113782</v>
      </c>
      <c r="F32" s="26">
        <f>F30+F31</f>
        <v>98783</v>
      </c>
    </row>
    <row r="33" spans="2:6" x14ac:dyDescent="0.25">
      <c r="B33" s="6"/>
      <c r="C33" s="103"/>
      <c r="D33" s="104"/>
      <c r="E33" s="104"/>
    </row>
    <row r="34" spans="2:6" x14ac:dyDescent="0.25">
      <c r="B34" s="6" t="s">
        <v>17</v>
      </c>
      <c r="C34" s="103"/>
      <c r="D34" s="105"/>
      <c r="E34" s="105"/>
    </row>
    <row r="35" spans="2:6" x14ac:dyDescent="0.25">
      <c r="B35" s="6" t="s">
        <v>18</v>
      </c>
      <c r="C35" s="7"/>
      <c r="D35" s="9"/>
      <c r="E35" s="57"/>
      <c r="F35" s="57"/>
    </row>
    <row r="36" spans="2:6" x14ac:dyDescent="0.25">
      <c r="B36" s="4" t="s">
        <v>98</v>
      </c>
      <c r="C36" s="7">
        <v>14</v>
      </c>
      <c r="D36" s="9">
        <v>16982</v>
      </c>
      <c r="E36" s="9">
        <v>20994</v>
      </c>
      <c r="F36" s="9">
        <v>25781</v>
      </c>
    </row>
    <row r="37" spans="2:6" x14ac:dyDescent="0.25">
      <c r="B37" s="4" t="s">
        <v>19</v>
      </c>
      <c r="C37" s="7">
        <v>16</v>
      </c>
      <c r="D37" s="9">
        <v>797</v>
      </c>
      <c r="E37" s="9">
        <v>793</v>
      </c>
      <c r="F37" s="9">
        <v>669</v>
      </c>
    </row>
    <row r="38" spans="2:6" x14ac:dyDescent="0.25">
      <c r="B38" s="32" t="s">
        <v>20</v>
      </c>
      <c r="C38" s="33">
        <v>15</v>
      </c>
      <c r="D38" s="34">
        <v>522</v>
      </c>
      <c r="E38" s="34">
        <v>421</v>
      </c>
      <c r="F38" s="34">
        <v>377</v>
      </c>
    </row>
    <row r="39" spans="2:6" x14ac:dyDescent="0.25">
      <c r="B39" s="6" t="s">
        <v>76</v>
      </c>
      <c r="C39" s="7"/>
      <c r="D39" s="13">
        <f>SUM(D36:D38)</f>
        <v>18301</v>
      </c>
      <c r="E39" s="13">
        <f>SUM(E36:E38)</f>
        <v>22208</v>
      </c>
      <c r="F39" s="13">
        <f>SUM(F36:F38)</f>
        <v>26827</v>
      </c>
    </row>
    <row r="40" spans="2:6" x14ac:dyDescent="0.25">
      <c r="B40" s="6"/>
      <c r="C40" s="23"/>
      <c r="D40" s="13"/>
      <c r="E40" s="13"/>
      <c r="F40" s="13"/>
    </row>
    <row r="41" spans="2:6" x14ac:dyDescent="0.25">
      <c r="B41" s="6" t="s">
        <v>21</v>
      </c>
      <c r="C41" s="7"/>
      <c r="D41" s="9"/>
      <c r="E41" s="57"/>
      <c r="F41" s="57"/>
    </row>
    <row r="42" spans="2:6" x14ac:dyDescent="0.25">
      <c r="B42" s="4" t="s">
        <v>99</v>
      </c>
      <c r="C42" s="7">
        <v>14</v>
      </c>
      <c r="D42" s="9">
        <v>12492</v>
      </c>
      <c r="E42" s="9">
        <v>14022</v>
      </c>
      <c r="F42" s="9">
        <v>17970</v>
      </c>
    </row>
    <row r="43" spans="2:6" x14ac:dyDescent="0.25">
      <c r="B43" s="4" t="s">
        <v>22</v>
      </c>
      <c r="C43" s="7">
        <v>18</v>
      </c>
      <c r="D43" s="9">
        <v>18699</v>
      </c>
      <c r="E43" s="9">
        <v>18096</v>
      </c>
      <c r="F43" s="9">
        <v>17802</v>
      </c>
    </row>
    <row r="44" spans="2:6" x14ac:dyDescent="0.25">
      <c r="B44" s="4" t="s">
        <v>23</v>
      </c>
      <c r="C44" s="7"/>
      <c r="D44" s="9">
        <v>311</v>
      </c>
      <c r="E44" s="9">
        <v>162</v>
      </c>
      <c r="F44" s="9">
        <v>171</v>
      </c>
    </row>
    <row r="45" spans="2:6" x14ac:dyDescent="0.25">
      <c r="B45" s="6" t="s">
        <v>77</v>
      </c>
      <c r="C45" s="7"/>
      <c r="D45" s="13">
        <f>SUM(D42:D44)</f>
        <v>31502</v>
      </c>
      <c r="E45" s="13">
        <f>SUM(E42:E44)</f>
        <v>32280</v>
      </c>
      <c r="F45" s="13">
        <f>SUM(F42:F44)</f>
        <v>35943</v>
      </c>
    </row>
    <row r="46" spans="2:6" x14ac:dyDescent="0.25">
      <c r="B46" s="28" t="s">
        <v>24</v>
      </c>
      <c r="C46" s="29"/>
      <c r="D46" s="30">
        <f>D39+D45</f>
        <v>49803</v>
      </c>
      <c r="E46" s="30">
        <f>E39+E45</f>
        <v>54488</v>
      </c>
      <c r="F46" s="30">
        <f>F39+F45</f>
        <v>62770</v>
      </c>
    </row>
    <row r="47" spans="2:6" ht="12" thickBot="1" x14ac:dyDescent="0.3">
      <c r="B47" s="24" t="s">
        <v>25</v>
      </c>
      <c r="C47" s="25"/>
      <c r="D47" s="26">
        <f>D46+D32</f>
        <v>181241</v>
      </c>
      <c r="E47" s="26">
        <f>E46+E32</f>
        <v>168270</v>
      </c>
      <c r="F47" s="26">
        <f>F46+F32</f>
        <v>161553</v>
      </c>
    </row>
    <row r="49" spans="4:7" x14ac:dyDescent="0.25">
      <c r="D49" s="10">
        <f>D47-D23</f>
        <v>0</v>
      </c>
      <c r="E49" s="10">
        <f>E47-E23</f>
        <v>0</v>
      </c>
      <c r="F49" s="10">
        <f>F47-F23</f>
        <v>0</v>
      </c>
      <c r="G49" s="22" t="s">
        <v>100</v>
      </c>
    </row>
  </sheetData>
  <mergeCells count="3">
    <mergeCell ref="C33:C34"/>
    <mergeCell ref="D33:D34"/>
    <mergeCell ref="E33:E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8AA3-6599-4358-9D91-4177A40C605C}">
  <sheetPr>
    <tabColor theme="0" tint="-0.249977111117893"/>
  </sheetPr>
  <dimension ref="B3:F55"/>
  <sheetViews>
    <sheetView showGridLines="0" zoomScaleNormal="100" workbookViewId="0">
      <pane xSplit="2" ySplit="8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B13" sqref="B13"/>
    </sheetView>
  </sheetViews>
  <sheetFormatPr defaultColWidth="8.90625" defaultRowHeight="11.5" x14ac:dyDescent="0.25"/>
  <cols>
    <col min="1" max="1" width="2.81640625" style="3" customWidth="1"/>
    <col min="2" max="2" width="30.36328125" style="3" customWidth="1"/>
    <col min="3" max="3" width="7.453125" style="3" customWidth="1"/>
    <col min="4" max="4" width="11.54296875" style="3" bestFit="1" customWidth="1"/>
    <col min="5" max="5" width="11.6328125" style="3" bestFit="1" customWidth="1"/>
    <col min="6" max="16384" width="8.90625" style="3"/>
  </cols>
  <sheetData>
    <row r="3" spans="2:6" ht="15.5" x14ac:dyDescent="0.35">
      <c r="B3" s="90" t="s">
        <v>127</v>
      </c>
      <c r="C3" s="91"/>
      <c r="D3" s="91"/>
      <c r="E3" s="91"/>
    </row>
    <row r="4" spans="2:6" ht="15.5" x14ac:dyDescent="0.35">
      <c r="B4" s="90" t="s">
        <v>68</v>
      </c>
      <c r="C4" s="91"/>
      <c r="D4" s="91"/>
      <c r="E4" s="91"/>
    </row>
    <row r="5" spans="2:6" ht="15.5" x14ac:dyDescent="0.35">
      <c r="B5" s="90" t="s">
        <v>69</v>
      </c>
      <c r="C5" s="91"/>
      <c r="D5" s="91"/>
      <c r="E5" s="91"/>
    </row>
    <row r="6" spans="2:6" ht="15.5" x14ac:dyDescent="0.35">
      <c r="B6" s="90"/>
      <c r="C6" s="91"/>
      <c r="D6" s="91"/>
      <c r="E6" s="91"/>
    </row>
    <row r="7" spans="2:6" ht="15.5" x14ac:dyDescent="0.35">
      <c r="B7" s="90"/>
      <c r="C7" s="91"/>
      <c r="D7" s="92" t="s">
        <v>62</v>
      </c>
      <c r="E7" s="92" t="s">
        <v>63</v>
      </c>
    </row>
    <row r="8" spans="2:6" ht="12.65" customHeight="1" thickBot="1" x14ac:dyDescent="0.3">
      <c r="B8" s="93" t="s">
        <v>129</v>
      </c>
      <c r="C8" s="94" t="s">
        <v>0</v>
      </c>
      <c r="D8" s="94" t="s">
        <v>90</v>
      </c>
      <c r="E8" s="94" t="s">
        <v>91</v>
      </c>
    </row>
    <row r="9" spans="2:6" ht="12" thickTop="1" x14ac:dyDescent="0.25">
      <c r="B9" s="4"/>
      <c r="C9" s="2"/>
      <c r="D9" s="5"/>
      <c r="E9" s="12"/>
    </row>
    <row r="10" spans="2:6" x14ac:dyDescent="0.25">
      <c r="B10" s="6" t="s">
        <v>26</v>
      </c>
      <c r="C10" s="2"/>
      <c r="D10" s="5"/>
      <c r="E10" s="5"/>
    </row>
    <row r="11" spans="2:6" x14ac:dyDescent="0.25">
      <c r="B11" s="4" t="s">
        <v>27</v>
      </c>
      <c r="C11" s="7">
        <v>19</v>
      </c>
      <c r="D11" s="9">
        <v>191504</v>
      </c>
      <c r="E11" s="9">
        <v>172829</v>
      </c>
    </row>
    <row r="12" spans="2:6" x14ac:dyDescent="0.25">
      <c r="B12" s="4" t="s">
        <v>28</v>
      </c>
      <c r="C12" s="7">
        <v>19</v>
      </c>
      <c r="D12" s="14">
        <v>7341</v>
      </c>
      <c r="E12" s="14">
        <v>7312</v>
      </c>
    </row>
    <row r="13" spans="2:6" ht="12" thickBot="1" x14ac:dyDescent="0.3">
      <c r="B13" s="24" t="s">
        <v>71</v>
      </c>
      <c r="C13" s="27"/>
      <c r="D13" s="26">
        <f>SUM(D11:D12)</f>
        <v>198845</v>
      </c>
      <c r="E13" s="26">
        <f>SUM(E11:E12)</f>
        <v>180141</v>
      </c>
    </row>
    <row r="14" spans="2:6" x14ac:dyDescent="0.25">
      <c r="B14" s="6"/>
      <c r="C14" s="2"/>
      <c r="D14" s="13"/>
      <c r="E14" s="13"/>
    </row>
    <row r="15" spans="2:6" x14ac:dyDescent="0.25">
      <c r="B15" s="4" t="s">
        <v>96</v>
      </c>
      <c r="C15" s="2"/>
      <c r="D15" s="14">
        <v>-150291.84</v>
      </c>
      <c r="E15" s="14">
        <v>-138615.84</v>
      </c>
      <c r="F15" s="10"/>
    </row>
    <row r="16" spans="2:6" x14ac:dyDescent="0.25">
      <c r="B16" s="4"/>
      <c r="C16" s="2"/>
      <c r="D16" s="13"/>
      <c r="E16" s="13"/>
      <c r="F16" s="15"/>
    </row>
    <row r="17" spans="2:6" ht="12" thickBot="1" x14ac:dyDescent="0.3">
      <c r="B17" s="24" t="s">
        <v>39</v>
      </c>
      <c r="C17" s="27"/>
      <c r="D17" s="35">
        <f>D13+D15</f>
        <v>48553.16</v>
      </c>
      <c r="E17" s="35">
        <f>E13+E15</f>
        <v>41525.160000000003</v>
      </c>
    </row>
    <row r="18" spans="2:6" x14ac:dyDescent="0.25">
      <c r="B18" s="6"/>
      <c r="C18" s="2"/>
      <c r="D18" s="13"/>
      <c r="E18" s="13"/>
    </row>
    <row r="19" spans="2:6" x14ac:dyDescent="0.25">
      <c r="B19" s="4" t="s">
        <v>40</v>
      </c>
      <c r="C19" s="2"/>
      <c r="D19" s="14">
        <v>-5348.82</v>
      </c>
      <c r="E19" s="14">
        <v>-4906.32</v>
      </c>
    </row>
    <row r="20" spans="2:6" x14ac:dyDescent="0.25">
      <c r="B20" s="4" t="s">
        <v>58</v>
      </c>
      <c r="C20" s="2"/>
      <c r="D20" s="14">
        <v>-17612.34</v>
      </c>
      <c r="E20" s="14">
        <v>-15989.84</v>
      </c>
    </row>
    <row r="21" spans="2:6" x14ac:dyDescent="0.25">
      <c r="B21" s="4" t="s">
        <v>29</v>
      </c>
      <c r="C21" s="2"/>
      <c r="D21" s="14">
        <v>-3041</v>
      </c>
      <c r="E21" s="14">
        <v>-2032</v>
      </c>
    </row>
    <row r="22" spans="2:6" ht="12" thickBot="1" x14ac:dyDescent="0.3">
      <c r="B22" s="24" t="s">
        <v>72</v>
      </c>
      <c r="C22" s="27"/>
      <c r="D22" s="26">
        <f>SUM(D19:D21)</f>
        <v>-26002.16</v>
      </c>
      <c r="E22" s="26">
        <f>SUM(E19:E21)</f>
        <v>-22928.16</v>
      </c>
    </row>
    <row r="23" spans="2:6" x14ac:dyDescent="0.25">
      <c r="B23" s="4"/>
      <c r="C23" s="2"/>
      <c r="D23" s="14"/>
      <c r="E23" s="14"/>
    </row>
    <row r="24" spans="2:6" ht="12" thickBot="1" x14ac:dyDescent="0.3">
      <c r="B24" s="24" t="s">
        <v>101</v>
      </c>
      <c r="C24" s="27"/>
      <c r="D24" s="26">
        <f>D17+D22</f>
        <v>22551.000000000004</v>
      </c>
      <c r="E24" s="26">
        <f>E17+E22</f>
        <v>18597.000000000004</v>
      </c>
    </row>
    <row r="25" spans="2:6" x14ac:dyDescent="0.25">
      <c r="B25" s="6"/>
      <c r="C25" s="2"/>
      <c r="D25" s="13"/>
      <c r="E25" s="13"/>
    </row>
    <row r="26" spans="2:6" x14ac:dyDescent="0.25">
      <c r="B26" s="4" t="s">
        <v>95</v>
      </c>
      <c r="C26" s="7">
        <v>21</v>
      </c>
      <c r="D26" s="14">
        <v>-2725</v>
      </c>
      <c r="E26" s="14">
        <v>-2992</v>
      </c>
    </row>
    <row r="27" spans="2:6" x14ac:dyDescent="0.25">
      <c r="B27" s="4"/>
      <c r="C27" s="7"/>
      <c r="D27" s="14"/>
      <c r="E27" s="14"/>
    </row>
    <row r="28" spans="2:6" ht="12" thickBot="1" x14ac:dyDescent="0.3">
      <c r="B28" s="24" t="s">
        <v>102</v>
      </c>
      <c r="C28" s="27"/>
      <c r="D28" s="26">
        <f>D24+D26</f>
        <v>19826.000000000004</v>
      </c>
      <c r="E28" s="26">
        <f>E24+E26</f>
        <v>15605.000000000004</v>
      </c>
    </row>
    <row r="29" spans="2:6" x14ac:dyDescent="0.25">
      <c r="B29" s="16"/>
      <c r="C29" s="17"/>
      <c r="D29" s="14"/>
      <c r="E29" s="14"/>
    </row>
    <row r="30" spans="2:6" x14ac:dyDescent="0.25">
      <c r="B30" s="4" t="s">
        <v>30</v>
      </c>
      <c r="C30" s="7">
        <v>22</v>
      </c>
      <c r="D30" s="14">
        <v>-2128</v>
      </c>
      <c r="E30" s="14">
        <v>-1643</v>
      </c>
      <c r="F30" s="19"/>
    </row>
    <row r="31" spans="2:6" x14ac:dyDescent="0.25">
      <c r="B31" s="16"/>
      <c r="C31" s="17"/>
      <c r="D31" s="14"/>
      <c r="E31" s="14"/>
    </row>
    <row r="32" spans="2:6" ht="12" thickBot="1" x14ac:dyDescent="0.3">
      <c r="B32" s="24" t="s">
        <v>64</v>
      </c>
      <c r="C32" s="25"/>
      <c r="D32" s="26">
        <f>D28+D30</f>
        <v>17698.000000000004</v>
      </c>
      <c r="E32" s="26">
        <f>E28+E30</f>
        <v>13962.000000000004</v>
      </c>
    </row>
    <row r="33" spans="2:6" x14ac:dyDescent="0.25">
      <c r="B33" s="18"/>
      <c r="C33" s="17"/>
      <c r="D33" s="13"/>
      <c r="E33" s="13"/>
    </row>
    <row r="34" spans="2:6" hidden="1" x14ac:dyDescent="0.25">
      <c r="B34" s="6" t="s">
        <v>31</v>
      </c>
      <c r="C34" s="7"/>
      <c r="D34" s="9"/>
      <c r="E34" s="9"/>
    </row>
    <row r="35" spans="2:6" hidden="1" x14ac:dyDescent="0.25">
      <c r="B35" s="4" t="s">
        <v>32</v>
      </c>
      <c r="C35" s="7"/>
      <c r="D35" s="9">
        <v>12558</v>
      </c>
      <c r="E35" s="9">
        <v>10006</v>
      </c>
    </row>
    <row r="36" spans="2:6" hidden="1" x14ac:dyDescent="0.25">
      <c r="B36" s="32" t="s">
        <v>15</v>
      </c>
      <c r="C36" s="33"/>
      <c r="D36" s="34">
        <v>5140</v>
      </c>
      <c r="E36" s="34">
        <v>3956</v>
      </c>
      <c r="F36" s="31"/>
    </row>
    <row r="37" spans="2:6" hidden="1" x14ac:dyDescent="0.25">
      <c r="B37" s="4"/>
      <c r="C37" s="2"/>
      <c r="D37" s="13">
        <f>SUM(D35:D36)</f>
        <v>17698</v>
      </c>
      <c r="E37" s="13">
        <f>SUM(E35:E36)</f>
        <v>13962</v>
      </c>
      <c r="F37" s="31"/>
    </row>
    <row r="38" spans="2:6" hidden="1" x14ac:dyDescent="0.25">
      <c r="B38" s="6" t="s">
        <v>33</v>
      </c>
      <c r="C38" s="2"/>
      <c r="D38" s="11"/>
      <c r="E38" s="11"/>
    </row>
    <row r="39" spans="2:6" ht="24" hidden="1" x14ac:dyDescent="0.25">
      <c r="B39" s="1" t="s">
        <v>34</v>
      </c>
      <c r="C39" s="7"/>
      <c r="D39" s="14"/>
      <c r="E39" s="14"/>
    </row>
    <row r="40" spans="2:6" ht="23" hidden="1" x14ac:dyDescent="0.25">
      <c r="B40" s="4" t="s">
        <v>35</v>
      </c>
      <c r="C40" s="7"/>
      <c r="D40" s="13">
        <v>0</v>
      </c>
      <c r="E40" s="14">
        <v>1037</v>
      </c>
    </row>
    <row r="41" spans="2:6" ht="23.5" hidden="1" thickBot="1" x14ac:dyDescent="0.3">
      <c r="B41" s="24" t="s">
        <v>36</v>
      </c>
      <c r="C41" s="27"/>
      <c r="D41" s="26">
        <f>SUM(D40)</f>
        <v>0</v>
      </c>
      <c r="E41" s="26">
        <f>SUM(E40)</f>
        <v>1037</v>
      </c>
    </row>
    <row r="42" spans="2:6" hidden="1" x14ac:dyDescent="0.25">
      <c r="B42" s="6"/>
      <c r="C42" s="7"/>
      <c r="D42" s="11"/>
      <c r="E42" s="11"/>
    </row>
    <row r="43" spans="2:6" ht="23.5" hidden="1" thickBot="1" x14ac:dyDescent="0.3">
      <c r="B43" s="24" t="s">
        <v>37</v>
      </c>
      <c r="C43" s="25"/>
      <c r="D43" s="26">
        <f>D37+D41</f>
        <v>17698</v>
      </c>
      <c r="E43" s="26">
        <f>E37+E41</f>
        <v>14999</v>
      </c>
    </row>
    <row r="44" spans="2:6" hidden="1" x14ac:dyDescent="0.25">
      <c r="B44" s="18"/>
      <c r="C44" s="17"/>
      <c r="D44" s="13"/>
      <c r="E44" s="13"/>
    </row>
    <row r="45" spans="2:6" ht="23" hidden="1" x14ac:dyDescent="0.25">
      <c r="B45" s="6" t="s">
        <v>38</v>
      </c>
      <c r="C45" s="7"/>
      <c r="D45" s="9"/>
      <c r="E45" s="9"/>
    </row>
    <row r="46" spans="2:6" hidden="1" x14ac:dyDescent="0.25">
      <c r="B46" s="4" t="s">
        <v>32</v>
      </c>
      <c r="C46" s="7"/>
      <c r="D46" s="14">
        <v>12558</v>
      </c>
      <c r="E46" s="14">
        <v>10749</v>
      </c>
      <c r="F46" s="31"/>
    </row>
    <row r="47" spans="2:6" hidden="1" x14ac:dyDescent="0.25">
      <c r="B47" s="32" t="s">
        <v>15</v>
      </c>
      <c r="C47" s="33"/>
      <c r="D47" s="34">
        <v>5140</v>
      </c>
      <c r="E47" s="34">
        <v>4250</v>
      </c>
      <c r="F47" s="31"/>
    </row>
    <row r="48" spans="2:6" hidden="1" x14ac:dyDescent="0.25">
      <c r="B48" s="4"/>
      <c r="C48" s="7"/>
      <c r="D48" s="13">
        <f>SUM(D46:D47)</f>
        <v>17698</v>
      </c>
      <c r="E48" s="13">
        <f>SUM(E46:E47)</f>
        <v>14999</v>
      </c>
      <c r="F48" s="31"/>
    </row>
    <row r="49" spans="2:6" ht="12" thickBot="1" x14ac:dyDescent="0.3">
      <c r="B49" s="4"/>
      <c r="C49" s="58"/>
      <c r="D49" s="13"/>
      <c r="E49" s="13"/>
      <c r="F49" s="31"/>
    </row>
    <row r="50" spans="2:6" ht="12" x14ac:dyDescent="0.3">
      <c r="B50" s="59" t="s">
        <v>107</v>
      </c>
      <c r="C50" s="62"/>
      <c r="D50" s="63">
        <v>10000</v>
      </c>
      <c r="E50" s="64">
        <v>10000</v>
      </c>
    </row>
    <row r="51" spans="2:6" ht="12" x14ac:dyDescent="0.3">
      <c r="B51" s="61" t="s">
        <v>110</v>
      </c>
      <c r="C51" s="65"/>
      <c r="D51" s="66">
        <v>0.88</v>
      </c>
      <c r="E51" s="67">
        <v>0.65</v>
      </c>
    </row>
    <row r="52" spans="2:6" ht="12" x14ac:dyDescent="0.3">
      <c r="B52" s="61" t="s">
        <v>111</v>
      </c>
      <c r="C52" s="65"/>
      <c r="D52" s="71">
        <f>D50*D51</f>
        <v>8800</v>
      </c>
      <c r="E52" s="72">
        <f>E50*E51</f>
        <v>6500</v>
      </c>
    </row>
    <row r="53" spans="2:6" ht="12" x14ac:dyDescent="0.3">
      <c r="B53" s="61" t="s">
        <v>108</v>
      </c>
      <c r="C53" s="65"/>
      <c r="D53" s="66">
        <v>2.95</v>
      </c>
      <c r="E53" s="67">
        <v>2.15</v>
      </c>
    </row>
    <row r="54" spans="2:6" ht="12.5" thickBot="1" x14ac:dyDescent="0.35">
      <c r="B54" s="60" t="s">
        <v>109</v>
      </c>
      <c r="C54" s="68"/>
      <c r="D54" s="69">
        <f>D50*D53</f>
        <v>29500</v>
      </c>
      <c r="E54" s="70">
        <f>E50*E53</f>
        <v>21500</v>
      </c>
    </row>
    <row r="55" spans="2:6" ht="12" thickBot="1" x14ac:dyDescent="0.3">
      <c r="B55" s="74" t="s">
        <v>60</v>
      </c>
      <c r="C55" s="75"/>
      <c r="D55" s="76">
        <v>-2281</v>
      </c>
      <c r="E55" s="77">
        <v>-2475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13CF-59B3-47B4-A246-7F08DB658AB5}">
  <sheetPr>
    <tabColor theme="5" tint="0.59999389629810485"/>
  </sheetPr>
  <dimension ref="B3:N52"/>
  <sheetViews>
    <sheetView showGridLines="0" zoomScaleNormal="100" workbookViewId="0">
      <selection activeCell="B56" sqref="B56"/>
    </sheetView>
  </sheetViews>
  <sheetFormatPr defaultColWidth="8.90625" defaultRowHeight="11.5" x14ac:dyDescent="0.25"/>
  <cols>
    <col min="1" max="1" width="2.81640625" style="3" customWidth="1"/>
    <col min="2" max="2" width="31.81640625" style="3" bestFit="1" customWidth="1"/>
    <col min="3" max="3" width="24.453125" style="3" customWidth="1"/>
    <col min="4" max="4" width="2.81640625" style="21" customWidth="1"/>
    <col min="5" max="5" width="8.90625" style="10" customWidth="1"/>
    <col min="6" max="6" width="2.81640625" style="21" customWidth="1"/>
    <col min="7" max="7" width="7.1796875" style="3" customWidth="1"/>
    <col min="8" max="8" width="2.81640625" style="3" customWidth="1"/>
    <col min="9" max="9" width="8.453125" style="3" customWidth="1"/>
    <col min="10" max="10" width="2.81640625" style="3" customWidth="1"/>
    <col min="11" max="11" width="7.1796875" style="3" customWidth="1"/>
    <col min="12" max="12" width="2.81640625" style="3" customWidth="1"/>
    <col min="13" max="13" width="37.08984375" style="3" customWidth="1"/>
    <col min="14" max="16384" width="8.90625" style="3"/>
  </cols>
  <sheetData>
    <row r="3" spans="2:13" ht="15.5" x14ac:dyDescent="0.35">
      <c r="B3" s="90" t="s">
        <v>127</v>
      </c>
      <c r="D3" s="3"/>
      <c r="E3" s="3"/>
      <c r="F3" s="3"/>
      <c r="M3" s="95"/>
    </row>
    <row r="4" spans="2:13" ht="15.5" x14ac:dyDescent="0.35">
      <c r="B4" s="90" t="s">
        <v>130</v>
      </c>
      <c r="D4" s="3"/>
      <c r="E4" s="3"/>
      <c r="F4" s="3"/>
      <c r="M4" s="95"/>
    </row>
    <row r="5" spans="2:13" x14ac:dyDescent="0.25">
      <c r="D5" s="3"/>
      <c r="E5" s="3"/>
      <c r="F5" s="3"/>
      <c r="M5" s="95"/>
    </row>
    <row r="6" spans="2:13" ht="12" thickBot="1" x14ac:dyDescent="0.3">
      <c r="B6" s="115" t="s">
        <v>66</v>
      </c>
      <c r="C6" s="115"/>
      <c r="D6" s="96"/>
      <c r="E6" s="115" t="s">
        <v>119</v>
      </c>
      <c r="F6" s="115"/>
      <c r="G6" s="115"/>
      <c r="H6" s="96"/>
      <c r="I6" s="115" t="s">
        <v>120</v>
      </c>
      <c r="J6" s="115"/>
      <c r="K6" s="115"/>
      <c r="L6" s="96"/>
      <c r="M6" s="94" t="s">
        <v>78</v>
      </c>
    </row>
    <row r="7" spans="2:13" ht="12" thickTop="1" x14ac:dyDescent="0.25"/>
    <row r="8" spans="2:13" ht="12" customHeight="1" x14ac:dyDescent="0.25">
      <c r="B8" s="110" t="s">
        <v>42</v>
      </c>
      <c r="C8" s="36" t="s">
        <v>41</v>
      </c>
      <c r="E8" s="38">
        <f>'P&amp;L'!D13</f>
        <v>198845</v>
      </c>
      <c r="F8" s="113" t="s">
        <v>44</v>
      </c>
      <c r="G8" s="40">
        <f>E8/E9</f>
        <v>7.8186929852154767</v>
      </c>
      <c r="I8" s="38">
        <f>'P&amp;L'!E13</f>
        <v>180141</v>
      </c>
      <c r="J8" s="113" t="s">
        <v>44</v>
      </c>
      <c r="K8" s="40">
        <f>I8/I9</f>
        <v>7.1016715288181027</v>
      </c>
      <c r="M8" s="108" t="s">
        <v>112</v>
      </c>
    </row>
    <row r="9" spans="2:13" x14ac:dyDescent="0.25">
      <c r="B9" s="111"/>
      <c r="C9" s="37" t="s">
        <v>43</v>
      </c>
      <c r="E9" s="41">
        <f>AVERAGE(BS!D19:E19)</f>
        <v>25432</v>
      </c>
      <c r="F9" s="114"/>
      <c r="G9" s="42"/>
      <c r="I9" s="41">
        <f>AVERAGE(BS!E19:F19)</f>
        <v>25366</v>
      </c>
      <c r="J9" s="114"/>
      <c r="K9" s="42"/>
      <c r="M9" s="109"/>
    </row>
    <row r="10" spans="2:13" x14ac:dyDescent="0.25">
      <c r="I10" s="10"/>
      <c r="J10" s="21"/>
    </row>
    <row r="11" spans="2:13" x14ac:dyDescent="0.25">
      <c r="I11" s="10"/>
      <c r="J11" s="21"/>
    </row>
    <row r="12" spans="2:13" x14ac:dyDescent="0.25">
      <c r="B12" s="110" t="s">
        <v>80</v>
      </c>
      <c r="C12" s="36">
        <v>365</v>
      </c>
      <c r="E12" s="53">
        <v>365</v>
      </c>
      <c r="F12" s="113" t="s">
        <v>44</v>
      </c>
      <c r="G12" s="40">
        <f>E12/E13</f>
        <v>46.682994292036511</v>
      </c>
      <c r="I12" s="53">
        <v>365</v>
      </c>
      <c r="J12" s="113" t="s">
        <v>44</v>
      </c>
      <c r="K12" s="40">
        <f>I12/I13</f>
        <v>51.396350636445895</v>
      </c>
      <c r="M12" s="108" t="s">
        <v>103</v>
      </c>
    </row>
    <row r="13" spans="2:13" x14ac:dyDescent="0.25">
      <c r="B13" s="111"/>
      <c r="C13" s="37" t="s">
        <v>45</v>
      </c>
      <c r="E13" s="54">
        <f>G8</f>
        <v>7.8186929852154767</v>
      </c>
      <c r="F13" s="114"/>
      <c r="G13" s="42"/>
      <c r="I13" s="54">
        <f>K8</f>
        <v>7.1016715288181027</v>
      </c>
      <c r="J13" s="114"/>
      <c r="K13" s="42"/>
      <c r="M13" s="109"/>
    </row>
    <row r="14" spans="2:13" x14ac:dyDescent="0.25">
      <c r="I14" s="10"/>
      <c r="J14" s="21"/>
    </row>
    <row r="15" spans="2:13" x14ac:dyDescent="0.25">
      <c r="I15" s="10"/>
      <c r="J15" s="21"/>
    </row>
    <row r="16" spans="2:13" ht="12" customHeight="1" x14ac:dyDescent="0.25">
      <c r="B16" s="110" t="s">
        <v>79</v>
      </c>
      <c r="C16" s="36" t="s">
        <v>46</v>
      </c>
      <c r="E16" s="38">
        <f>-'P&amp;L'!D15</f>
        <v>150291.84</v>
      </c>
      <c r="F16" s="113" t="s">
        <v>44</v>
      </c>
      <c r="G16" s="40">
        <f>E16/E17</f>
        <v>6.1185026563804019</v>
      </c>
      <c r="I16" s="38">
        <f>-'P&amp;L'!E15</f>
        <v>138615.84</v>
      </c>
      <c r="J16" s="113" t="s">
        <v>44</v>
      </c>
      <c r="K16" s="40">
        <f>I16/I17</f>
        <v>5.8747972027972031</v>
      </c>
      <c r="M16" s="108" t="s">
        <v>113</v>
      </c>
    </row>
    <row r="17" spans="2:14" x14ac:dyDescent="0.25">
      <c r="B17" s="111"/>
      <c r="C17" s="37" t="s">
        <v>47</v>
      </c>
      <c r="E17" s="41">
        <f>AVERAGE(BS!D18:E18)</f>
        <v>24563.5</v>
      </c>
      <c r="F17" s="114"/>
      <c r="G17" s="42"/>
      <c r="I17" s="41">
        <f>AVERAGE(BS!E18:F18)</f>
        <v>23595</v>
      </c>
      <c r="J17" s="114"/>
      <c r="K17" s="42"/>
      <c r="M17" s="109"/>
    </row>
    <row r="18" spans="2:14" x14ac:dyDescent="0.25">
      <c r="I18" s="10"/>
      <c r="J18" s="21"/>
    </row>
    <row r="19" spans="2:14" x14ac:dyDescent="0.25">
      <c r="I19" s="10"/>
      <c r="J19" s="21"/>
    </row>
    <row r="20" spans="2:14" x14ac:dyDescent="0.25">
      <c r="B20" s="110" t="s">
        <v>48</v>
      </c>
      <c r="C20" s="36">
        <v>365</v>
      </c>
      <c r="E20" s="53">
        <v>365</v>
      </c>
      <c r="F20" s="113" t="s">
        <v>44</v>
      </c>
      <c r="G20" s="40">
        <f>E20/E21</f>
        <v>59.655118335100561</v>
      </c>
      <c r="I20" s="53">
        <v>365</v>
      </c>
      <c r="J20" s="113" t="s">
        <v>44</v>
      </c>
      <c r="K20" s="40">
        <f>I20/I21</f>
        <v>62.129804212851859</v>
      </c>
      <c r="M20" s="108" t="s">
        <v>84</v>
      </c>
    </row>
    <row r="21" spans="2:14" ht="11.4" customHeight="1" x14ac:dyDescent="0.25">
      <c r="B21" s="111"/>
      <c r="C21" s="37" t="s">
        <v>49</v>
      </c>
      <c r="E21" s="52">
        <f>G16</f>
        <v>6.1185026563804019</v>
      </c>
      <c r="F21" s="114"/>
      <c r="G21" s="42"/>
      <c r="I21" s="52">
        <f>K16</f>
        <v>5.8747972027972031</v>
      </c>
      <c r="J21" s="114"/>
      <c r="K21" s="42"/>
      <c r="M21" s="109"/>
    </row>
    <row r="22" spans="2:14" x14ac:dyDescent="0.25">
      <c r="I22" s="10"/>
      <c r="J22" s="21"/>
    </row>
    <row r="23" spans="2:14" x14ac:dyDescent="0.25">
      <c r="I23" s="10"/>
      <c r="J23" s="21"/>
    </row>
    <row r="24" spans="2:14" ht="12" customHeight="1" x14ac:dyDescent="0.25">
      <c r="B24" s="110" t="s">
        <v>50</v>
      </c>
      <c r="C24" s="36" t="s">
        <v>51</v>
      </c>
      <c r="E24" s="38">
        <f>BS!D18-BS!E18+(-'P&amp;L'!D15)</f>
        <v>151902.84</v>
      </c>
      <c r="F24" s="113" t="s">
        <v>44</v>
      </c>
      <c r="G24" s="40">
        <f>E24/E25</f>
        <v>8.2567109661638813</v>
      </c>
      <c r="I24" s="38">
        <f>BS!E18-BS!F18+(-'P&amp;L'!E15)</f>
        <v>138941.84</v>
      </c>
      <c r="J24" s="113" t="s">
        <v>44</v>
      </c>
      <c r="K24" s="40">
        <f>I24/I25</f>
        <v>7.7409237283414116</v>
      </c>
      <c r="M24" s="108" t="s">
        <v>114</v>
      </c>
      <c r="N24" s="3" t="s">
        <v>93</v>
      </c>
    </row>
    <row r="25" spans="2:14" x14ac:dyDescent="0.25">
      <c r="B25" s="111"/>
      <c r="C25" s="37" t="s">
        <v>52</v>
      </c>
      <c r="E25" s="41">
        <f>AVERAGE(BS!D43:E43)</f>
        <v>18397.5</v>
      </c>
      <c r="F25" s="114"/>
      <c r="G25" s="42"/>
      <c r="I25" s="41">
        <f>AVERAGE(BS!E43:F43)</f>
        <v>17949</v>
      </c>
      <c r="J25" s="114"/>
      <c r="K25" s="42"/>
      <c r="M25" s="109"/>
    </row>
    <row r="26" spans="2:14" x14ac:dyDescent="0.25">
      <c r="I26" s="10"/>
      <c r="J26" s="21"/>
    </row>
    <row r="27" spans="2:14" x14ac:dyDescent="0.25">
      <c r="I27" s="10"/>
      <c r="J27" s="21"/>
    </row>
    <row r="28" spans="2:14" x14ac:dyDescent="0.25">
      <c r="B28" s="110" t="s">
        <v>83</v>
      </c>
      <c r="C28" s="36">
        <v>365</v>
      </c>
      <c r="E28" s="53">
        <v>365</v>
      </c>
      <c r="F28" s="113" t="s">
        <v>44</v>
      </c>
      <c r="G28" s="40">
        <f>E28/E29</f>
        <v>44.20646447426526</v>
      </c>
      <c r="I28" s="53">
        <v>365</v>
      </c>
      <c r="J28" s="113" t="s">
        <v>44</v>
      </c>
      <c r="K28" s="40">
        <f>I28/I29</f>
        <v>47.151995396059242</v>
      </c>
      <c r="M28" s="106" t="s">
        <v>104</v>
      </c>
    </row>
    <row r="29" spans="2:14" x14ac:dyDescent="0.25">
      <c r="B29" s="111"/>
      <c r="C29" s="37" t="s">
        <v>121</v>
      </c>
      <c r="E29" s="52">
        <f>G24</f>
        <v>8.2567109661638813</v>
      </c>
      <c r="F29" s="114"/>
      <c r="G29" s="42"/>
      <c r="I29" s="52">
        <f>K24</f>
        <v>7.7409237283414116</v>
      </c>
      <c r="J29" s="114"/>
      <c r="K29" s="42"/>
      <c r="M29" s="107"/>
    </row>
    <row r="30" spans="2:14" x14ac:dyDescent="0.25">
      <c r="I30" s="10"/>
      <c r="J30" s="21"/>
    </row>
    <row r="31" spans="2:14" x14ac:dyDescent="0.25">
      <c r="I31" s="10"/>
      <c r="J31" s="21"/>
    </row>
    <row r="32" spans="2:14" x14ac:dyDescent="0.25">
      <c r="B32" s="110" t="s">
        <v>85</v>
      </c>
      <c r="C32" s="36" t="s">
        <v>53</v>
      </c>
      <c r="E32" s="38">
        <f>'P&amp;L'!D13</f>
        <v>198845</v>
      </c>
      <c r="F32" s="113" t="s">
        <v>44</v>
      </c>
      <c r="G32" s="40">
        <f>E32/E33</f>
        <v>1.8745787159025025</v>
      </c>
      <c r="I32" s="38">
        <f>'P&amp;L'!E13</f>
        <v>180141</v>
      </c>
      <c r="J32" s="113" t="s">
        <v>44</v>
      </c>
      <c r="K32" s="40">
        <f>I32/I33</f>
        <v>1.72279045747321</v>
      </c>
      <c r="M32" s="108" t="s">
        <v>115</v>
      </c>
    </row>
    <row r="33" spans="2:13" x14ac:dyDescent="0.25">
      <c r="B33" s="111"/>
      <c r="C33" s="37" t="s">
        <v>55</v>
      </c>
      <c r="E33" s="41">
        <f>AVERAGE(BS!D11:E11)</f>
        <v>106074.5</v>
      </c>
      <c r="F33" s="114"/>
      <c r="G33" s="42"/>
      <c r="I33" s="41">
        <f>AVERAGE(BS!E11:F11)</f>
        <v>104563.5</v>
      </c>
      <c r="J33" s="114"/>
      <c r="K33" s="42"/>
      <c r="M33" s="109"/>
    </row>
    <row r="34" spans="2:13" x14ac:dyDescent="0.25">
      <c r="I34" s="10"/>
      <c r="J34" s="21"/>
    </row>
    <row r="35" spans="2:13" x14ac:dyDescent="0.25">
      <c r="I35" s="10"/>
      <c r="J35" s="21"/>
    </row>
    <row r="36" spans="2:13" x14ac:dyDescent="0.25">
      <c r="B36" s="110" t="s">
        <v>86</v>
      </c>
      <c r="C36" s="36" t="s">
        <v>53</v>
      </c>
      <c r="E36" s="38">
        <f>'P&amp;L'!D13</f>
        <v>198845</v>
      </c>
      <c r="F36" s="113" t="s">
        <v>44</v>
      </c>
      <c r="G36" s="40">
        <f>E36/E37</f>
        <v>5.8375656871091799</v>
      </c>
      <c r="I36" s="38">
        <f>'P&amp;L'!E13</f>
        <v>180141</v>
      </c>
      <c r="J36" s="113" t="s">
        <v>44</v>
      </c>
      <c r="K36" s="40">
        <f>I36/I37</f>
        <v>7.4487677803506447</v>
      </c>
      <c r="M36" s="108" t="s">
        <v>116</v>
      </c>
    </row>
    <row r="37" spans="2:13" x14ac:dyDescent="0.25">
      <c r="B37" s="111"/>
      <c r="C37" s="37" t="s">
        <v>56</v>
      </c>
      <c r="E37" s="41">
        <f>AVERAGE(BS!D22:E22)-AVERAGE(BS!D45:E45)</f>
        <v>34063</v>
      </c>
      <c r="F37" s="114"/>
      <c r="G37" s="42"/>
      <c r="I37" s="41">
        <f>AVERAGE(BS!E22:F22)-AVERAGE(BS!E45:F45)</f>
        <v>24184</v>
      </c>
      <c r="J37" s="114"/>
      <c r="K37" s="42"/>
      <c r="M37" s="109"/>
    </row>
    <row r="38" spans="2:13" x14ac:dyDescent="0.25">
      <c r="B38" s="55"/>
      <c r="C38" s="51"/>
      <c r="E38" s="56"/>
      <c r="F38" s="51"/>
      <c r="G38" s="31"/>
      <c r="I38" s="56"/>
      <c r="J38" s="51"/>
      <c r="K38" s="31"/>
    </row>
    <row r="39" spans="2:13" x14ac:dyDescent="0.25">
      <c r="I39" s="10"/>
      <c r="J39" s="21"/>
    </row>
    <row r="40" spans="2:13" ht="12" customHeight="1" x14ac:dyDescent="0.25">
      <c r="B40" s="110" t="s">
        <v>87</v>
      </c>
      <c r="C40" s="36" t="s">
        <v>53</v>
      </c>
      <c r="E40" s="38">
        <f>'P&amp;L'!D13</f>
        <v>198845</v>
      </c>
      <c r="F40" s="113" t="s">
        <v>44</v>
      </c>
      <c r="G40" s="40">
        <f>E40/E41</f>
        <v>1.1378468774945567</v>
      </c>
      <c r="I40" s="38">
        <f>'P&amp;L'!E13</f>
        <v>180141</v>
      </c>
      <c r="J40" s="113" t="s">
        <v>44</v>
      </c>
      <c r="K40" s="40">
        <f>I40/I41</f>
        <v>1.0923495329312995</v>
      </c>
      <c r="M40" s="108" t="s">
        <v>117</v>
      </c>
    </row>
    <row r="41" spans="2:13" x14ac:dyDescent="0.25">
      <c r="B41" s="111"/>
      <c r="C41" s="37" t="s">
        <v>54</v>
      </c>
      <c r="E41" s="41">
        <f>AVERAGE(BS!D23:E23)</f>
        <v>174755.5</v>
      </c>
      <c r="F41" s="114"/>
      <c r="G41" s="42"/>
      <c r="I41" s="41">
        <f>AVERAGE(BS!E23:F23)</f>
        <v>164911.5</v>
      </c>
      <c r="J41" s="114"/>
      <c r="K41" s="42"/>
      <c r="M41" s="109"/>
    </row>
    <row r="42" spans="2:13" x14ac:dyDescent="0.25">
      <c r="I42" s="10"/>
      <c r="J42" s="21"/>
    </row>
    <row r="43" spans="2:13" x14ac:dyDescent="0.25">
      <c r="I43" s="10"/>
      <c r="J43" s="21"/>
    </row>
    <row r="44" spans="2:13" x14ac:dyDescent="0.25">
      <c r="B44" s="43" t="s">
        <v>88</v>
      </c>
      <c r="C44" s="44" t="s">
        <v>81</v>
      </c>
      <c r="D44" s="3"/>
      <c r="E44" s="48">
        <f>G12</f>
        <v>46.682994292036511</v>
      </c>
      <c r="F44" s="39" t="s">
        <v>44</v>
      </c>
      <c r="G44" s="40">
        <f>E44+E46-E48</f>
        <v>62.131648152871804</v>
      </c>
      <c r="I44" s="48">
        <f>K12</f>
        <v>51.396350636445895</v>
      </c>
      <c r="J44" s="39" t="s">
        <v>44</v>
      </c>
      <c r="K44" s="40">
        <f>I44+I46-I48</f>
        <v>66.374159453238519</v>
      </c>
      <c r="M44" s="108" t="s">
        <v>105</v>
      </c>
    </row>
    <row r="45" spans="2:13" x14ac:dyDescent="0.25">
      <c r="B45" s="45"/>
      <c r="C45" s="46"/>
      <c r="D45" s="3"/>
      <c r="E45" s="49" t="s">
        <v>57</v>
      </c>
      <c r="F45" s="31"/>
      <c r="G45" s="46"/>
      <c r="I45" s="49" t="s">
        <v>57</v>
      </c>
      <c r="J45" s="31"/>
      <c r="K45" s="46"/>
      <c r="M45" s="112"/>
    </row>
    <row r="46" spans="2:13" x14ac:dyDescent="0.25">
      <c r="B46" s="45"/>
      <c r="C46" s="46" t="s">
        <v>65</v>
      </c>
      <c r="D46" s="3"/>
      <c r="E46" s="50">
        <f>G20</f>
        <v>59.655118335100561</v>
      </c>
      <c r="F46" s="31"/>
      <c r="G46" s="46"/>
      <c r="I46" s="50">
        <f>K20</f>
        <v>62.129804212851859</v>
      </c>
      <c r="J46" s="31"/>
      <c r="K46" s="46"/>
      <c r="M46" s="112"/>
    </row>
    <row r="47" spans="2:13" x14ac:dyDescent="0.25">
      <c r="B47" s="45"/>
      <c r="C47" s="46"/>
      <c r="E47" s="49" t="s">
        <v>10</v>
      </c>
      <c r="F47" s="51"/>
      <c r="G47" s="46"/>
      <c r="I47" s="49" t="s">
        <v>10</v>
      </c>
      <c r="J47" s="51"/>
      <c r="K47" s="46"/>
      <c r="M47" s="112"/>
    </row>
    <row r="48" spans="2:13" x14ac:dyDescent="0.25">
      <c r="B48" s="47"/>
      <c r="C48" s="42" t="s">
        <v>82</v>
      </c>
      <c r="E48" s="52">
        <f>G28</f>
        <v>44.20646447426526</v>
      </c>
      <c r="F48" s="20"/>
      <c r="G48" s="42"/>
      <c r="I48" s="52">
        <f>K28</f>
        <v>47.151995396059242</v>
      </c>
      <c r="J48" s="20"/>
      <c r="K48" s="42"/>
      <c r="M48" s="109"/>
    </row>
    <row r="49" spans="2:13" x14ac:dyDescent="0.25">
      <c r="E49" s="21"/>
      <c r="K49" s="21"/>
    </row>
    <row r="51" spans="2:13" x14ac:dyDescent="0.25">
      <c r="B51" s="110" t="s">
        <v>89</v>
      </c>
      <c r="C51" s="36" t="s">
        <v>53</v>
      </c>
      <c r="E51" s="38">
        <f>'P&amp;L'!D13</f>
        <v>198845</v>
      </c>
      <c r="F51" s="113" t="s">
        <v>44</v>
      </c>
      <c r="G51" s="40">
        <f>E51/E52</f>
        <v>1.6217682081396296</v>
      </c>
      <c r="I51" s="38">
        <f>'P&amp;L'!E13</f>
        <v>180141</v>
      </c>
      <c r="J51" s="113" t="s">
        <v>44</v>
      </c>
      <c r="K51" s="40">
        <f>I51/I52</f>
        <v>1.6949262578505397</v>
      </c>
      <c r="M51" s="108" t="s">
        <v>118</v>
      </c>
    </row>
    <row r="52" spans="2:13" x14ac:dyDescent="0.25">
      <c r="B52" s="111"/>
      <c r="C52" s="37" t="s">
        <v>59</v>
      </c>
      <c r="E52" s="41">
        <f>AVERAGE(BS!D32:E32)</f>
        <v>122610</v>
      </c>
      <c r="F52" s="114"/>
      <c r="G52" s="42"/>
      <c r="I52" s="41">
        <f>AVERAGE(BS!E32:F32)</f>
        <v>106282.5</v>
      </c>
      <c r="J52" s="114"/>
      <c r="K52" s="42"/>
      <c r="M52" s="109"/>
    </row>
  </sheetData>
  <mergeCells count="44">
    <mergeCell ref="B6:C6"/>
    <mergeCell ref="E6:G6"/>
    <mergeCell ref="I6:K6"/>
    <mergeCell ref="J8:J9"/>
    <mergeCell ref="F51:F52"/>
    <mergeCell ref="F40:F41"/>
    <mergeCell ref="J20:J21"/>
    <mergeCell ref="J16:J17"/>
    <mergeCell ref="J12:J13"/>
    <mergeCell ref="J24:J25"/>
    <mergeCell ref="J28:J29"/>
    <mergeCell ref="J32:J33"/>
    <mergeCell ref="J36:J37"/>
    <mergeCell ref="J51:J52"/>
    <mergeCell ref="J40:J41"/>
    <mergeCell ref="F16:F17"/>
    <mergeCell ref="F12:F13"/>
    <mergeCell ref="F8:F9"/>
    <mergeCell ref="F36:F37"/>
    <mergeCell ref="F32:F33"/>
    <mergeCell ref="F28:F29"/>
    <mergeCell ref="F24:F25"/>
    <mergeCell ref="F20:F21"/>
    <mergeCell ref="B40:B41"/>
    <mergeCell ref="B51:B52"/>
    <mergeCell ref="M36:M37"/>
    <mergeCell ref="M40:M41"/>
    <mergeCell ref="M8:M9"/>
    <mergeCell ref="B8:B9"/>
    <mergeCell ref="B32:B33"/>
    <mergeCell ref="B36:B37"/>
    <mergeCell ref="B12:B13"/>
    <mergeCell ref="B20:B21"/>
    <mergeCell ref="B28:B29"/>
    <mergeCell ref="B16:B17"/>
    <mergeCell ref="B24:B25"/>
    <mergeCell ref="M44:M48"/>
    <mergeCell ref="M51:M52"/>
    <mergeCell ref="M12:M13"/>
    <mergeCell ref="M28:M29"/>
    <mergeCell ref="M20:M21"/>
    <mergeCell ref="M24:M25"/>
    <mergeCell ref="M32:M33"/>
    <mergeCell ref="M16:M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BS</vt:lpstr>
      <vt:lpstr>P&amp;L</vt:lpstr>
      <vt:lpstr>Activity ratios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2020-03-25T09:21:18Z</dcterms:created>
  <dcterms:modified xsi:type="dcterms:W3CDTF">2020-12-16T13:22:49Z</dcterms:modified>
</cp:coreProperties>
</file>