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7" documentId="13_ncr:1_{D8A6C07A-6FB0-4873-BFAE-CB9CE2EE2ACA}" xr6:coauthVersionLast="47" xr6:coauthVersionMax="47" xr10:uidLastSave="{4EB51307-5CD5-43B6-9FF2-0CDCFA32A0E0}"/>
  <bookViews>
    <workbookView xWindow="11700" yWindow="636" windowWidth="10236" windowHeight="11736" xr2:uid="{00000000-000D-0000-FFFF-FFFF00000000}"/>
  </bookViews>
  <sheets>
    <sheet name="Cover Page" sheetId="2" r:id="rId1"/>
    <sheet name="Capital Allocation Line " sheetId="12" r:id="rId2"/>
    <sheet name="Save 60%" sheetId="13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  <definedName name="solver_adj" localSheetId="1" hidden="1">'Capital Allocation Line '!$I$17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'Capital Allocation Line '!#REF!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'Capital Allocation Line '!$E$43</definedName>
    <definedName name="solver_pre" localSheetId="1" hidden="1">0.000001</definedName>
    <definedName name="solver_rbv" localSheetId="1" hidden="1">1</definedName>
    <definedName name="solver_rel1" localSheetId="1" hidden="1">2</definedName>
    <definedName name="solver_rhs1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2" l="1"/>
  <c r="I7" i="12"/>
  <c r="J7" i="12" s="1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F29" i="12"/>
  <c r="E29" i="12"/>
  <c r="J32" i="12"/>
  <c r="F28" i="12"/>
  <c r="E28" i="12"/>
  <c r="J31" i="12"/>
  <c r="F27" i="12"/>
  <c r="E27" i="12"/>
  <c r="J30" i="12"/>
  <c r="F26" i="12"/>
  <c r="E26" i="12"/>
  <c r="J29" i="12"/>
  <c r="F25" i="12"/>
  <c r="E25" i="12"/>
  <c r="J28" i="12"/>
  <c r="F24" i="12"/>
  <c r="E24" i="12"/>
  <c r="J27" i="12"/>
  <c r="F23" i="12"/>
  <c r="E23" i="12"/>
  <c r="J26" i="12"/>
  <c r="F22" i="12"/>
  <c r="E22" i="12"/>
  <c r="J25" i="12"/>
  <c r="F21" i="12"/>
  <c r="E21" i="12"/>
  <c r="J24" i="12"/>
  <c r="F20" i="12"/>
  <c r="E20" i="12"/>
  <c r="F19" i="12"/>
  <c r="E19" i="12"/>
  <c r="F18" i="12"/>
  <c r="E18" i="12"/>
  <c r="F17" i="12"/>
  <c r="E17" i="12"/>
  <c r="J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E38" i="12" l="1"/>
  <c r="F40" i="12"/>
  <c r="E41" i="12"/>
  <c r="E42" i="12"/>
  <c r="E39" i="12"/>
  <c r="F39" i="12"/>
  <c r="I8" i="12"/>
  <c r="J8" i="12" s="1"/>
  <c r="F38" i="12"/>
  <c r="K6" i="12" s="1"/>
  <c r="E40" i="12"/>
  <c r="K17" i="12" l="1"/>
  <c r="K50" i="12" s="1"/>
  <c r="K7" i="12"/>
  <c r="L7" i="12"/>
  <c r="M7" i="12" s="1"/>
  <c r="L6" i="12"/>
  <c r="M6" i="12" s="1"/>
  <c r="K25" i="12"/>
  <c r="K54" i="12"/>
  <c r="K52" i="12"/>
  <c r="K39" i="12"/>
  <c r="L8" i="12"/>
  <c r="M8" i="12" s="1"/>
  <c r="K48" i="12"/>
  <c r="K34" i="12"/>
  <c r="I9" i="12"/>
  <c r="J9" i="12" s="1"/>
  <c r="K36" i="12"/>
  <c r="K30" i="12"/>
  <c r="K42" i="12"/>
  <c r="K47" i="12"/>
  <c r="K53" i="12"/>
  <c r="K46" i="12"/>
  <c r="L17" i="12"/>
  <c r="M17" i="12" s="1"/>
  <c r="M56" i="12" s="1"/>
  <c r="K29" i="12"/>
  <c r="K49" i="12"/>
  <c r="K27" i="12"/>
  <c r="K31" i="12"/>
  <c r="K33" i="12"/>
  <c r="K8" i="12"/>
  <c r="K26" i="12"/>
  <c r="K44" i="12"/>
  <c r="K35" i="12"/>
  <c r="K41" i="12"/>
  <c r="M26" i="12"/>
  <c r="M41" i="12"/>
  <c r="K56" i="12"/>
  <c r="K45" i="12"/>
  <c r="K40" i="12"/>
  <c r="K38" i="12"/>
  <c r="K32" i="12"/>
  <c r="K37" i="12"/>
  <c r="K28" i="12"/>
  <c r="K24" i="12"/>
  <c r="K55" i="12"/>
  <c r="K51" i="12"/>
  <c r="K43" i="12"/>
  <c r="M42" i="12" l="1"/>
  <c r="M39" i="12"/>
  <c r="M49" i="12"/>
  <c r="M44" i="12"/>
  <c r="M29" i="12"/>
  <c r="M32" i="12"/>
  <c r="M55" i="12"/>
  <c r="M33" i="12"/>
  <c r="M51" i="12"/>
  <c r="M31" i="12"/>
  <c r="M53" i="12"/>
  <c r="M24" i="12"/>
  <c r="M25" i="12"/>
  <c r="M28" i="12"/>
  <c r="M37" i="12"/>
  <c r="M27" i="12"/>
  <c r="M38" i="12"/>
  <c r="E43" i="12"/>
  <c r="M34" i="12"/>
  <c r="M36" i="12"/>
  <c r="I10" i="12"/>
  <c r="J10" i="12" s="1"/>
  <c r="K10" i="12" s="1"/>
  <c r="M43" i="12"/>
  <c r="M52" i="12"/>
  <c r="M30" i="12"/>
  <c r="M40" i="12"/>
  <c r="M47" i="12"/>
  <c r="M35" i="12"/>
  <c r="M45" i="12"/>
  <c r="M48" i="12"/>
  <c r="M54" i="12"/>
  <c r="M46" i="12"/>
  <c r="M50" i="12"/>
  <c r="K9" i="12"/>
  <c r="L9" i="12"/>
  <c r="M9" i="12" s="1"/>
  <c r="I11" i="12" l="1"/>
  <c r="I12" i="12" s="1"/>
  <c r="L10" i="12"/>
  <c r="M10" i="12" s="1"/>
  <c r="J11" i="12" l="1"/>
  <c r="K11" i="12" s="1"/>
  <c r="I13" i="12"/>
  <c r="J12" i="12"/>
  <c r="L12" i="12" s="1"/>
  <c r="M12" i="12" s="1"/>
  <c r="L11" i="12" l="1"/>
  <c r="M11" i="12" s="1"/>
  <c r="K12" i="12"/>
  <c r="J13" i="12"/>
  <c r="L13" i="12" s="1"/>
  <c r="M13" i="12" s="1"/>
  <c r="I14" i="12"/>
  <c r="K13" i="12" l="1"/>
  <c r="I15" i="12"/>
  <c r="J14" i="12"/>
  <c r="L14" i="12" s="1"/>
  <c r="M14" i="12" s="1"/>
  <c r="J15" i="12" l="1"/>
  <c r="L15" i="12" s="1"/>
  <c r="M15" i="12" s="1"/>
  <c r="K15" i="12"/>
  <c r="I16" i="12"/>
  <c r="K14" i="12"/>
  <c r="J16" i="12" l="1"/>
  <c r="K16" i="12" s="1"/>
  <c r="L16" i="12" l="1"/>
  <c r="M16" i="12" s="1"/>
</calcChain>
</file>

<file path=xl/sharedStrings.xml><?xml version="1.0" encoding="utf-8"?>
<sst xmlns="http://schemas.openxmlformats.org/spreadsheetml/2006/main" count="81" uniqueCount="80">
  <si>
    <t>Strictly Confidential</t>
  </si>
  <si>
    <t>This Excel model is for educational purposes only.</t>
  </si>
  <si>
    <t>Description</t>
  </si>
  <si>
    <t>All content is Copyright material of 365 Financial Analyst ®</t>
  </si>
  <si>
    <t>Date</t>
  </si>
  <si>
    <t>Stock Price (AAPL)</t>
  </si>
  <si>
    <t>Stock Price (CMS)</t>
  </si>
  <si>
    <t>Holding Period Return (AAPL)</t>
  </si>
  <si>
    <t>Holding Period Return (CMS)</t>
  </si>
  <si>
    <t>Weight (AAPL)</t>
  </si>
  <si>
    <t>Weight (CMS)</t>
  </si>
  <si>
    <t>AAPL</t>
  </si>
  <si>
    <t>CMS</t>
  </si>
  <si>
    <t>Variance</t>
  </si>
  <si>
    <t xml:space="preserve">Standard Deviation </t>
  </si>
  <si>
    <t>Portfolio 1</t>
  </si>
  <si>
    <t>Portfolio 2</t>
  </si>
  <si>
    <t>Portfolio 3</t>
  </si>
  <si>
    <t>Portfolio 4</t>
  </si>
  <si>
    <t>Portfolio 5</t>
  </si>
  <si>
    <t>Portfolio 6</t>
  </si>
  <si>
    <t>Portfolio 7</t>
  </si>
  <si>
    <t>Portfolio 8</t>
  </si>
  <si>
    <t>Portfolio 9</t>
  </si>
  <si>
    <t>Portfolio 10</t>
  </si>
  <si>
    <t>Portfolio 11</t>
  </si>
  <si>
    <t>Results</t>
  </si>
  <si>
    <t>Annualized Variance</t>
  </si>
  <si>
    <t xml:space="preserve">Annualized Standard Deviation </t>
  </si>
  <si>
    <t>Correlation</t>
  </si>
  <si>
    <t>Assumptions</t>
  </si>
  <si>
    <t>Capital Allocation Line</t>
  </si>
  <si>
    <t>Mean</t>
  </si>
  <si>
    <t>Optimal Risky Portfolio</t>
  </si>
  <si>
    <t>Risk-free Asset</t>
  </si>
  <si>
    <t>Portfolio Return</t>
  </si>
  <si>
    <t>Standard Deviation</t>
  </si>
  <si>
    <t>Portfolio 13</t>
  </si>
  <si>
    <t>Portfolio 14</t>
  </si>
  <si>
    <t>Portfolio 15</t>
  </si>
  <si>
    <t>Portfolio 16</t>
  </si>
  <si>
    <t>Portfolio 17</t>
  </si>
  <si>
    <t>Portfolio 18</t>
  </si>
  <si>
    <t>Portfolio 19</t>
  </si>
  <si>
    <t>Portfolio 20</t>
  </si>
  <si>
    <t>Portfolio 21</t>
  </si>
  <si>
    <t>Portfolio 22</t>
  </si>
  <si>
    <t>Portfolio 23</t>
  </si>
  <si>
    <t>Portfolio 24</t>
  </si>
  <si>
    <t>Annualized Mean Return</t>
  </si>
  <si>
    <t>Portfolio 25</t>
  </si>
  <si>
    <t>Portfolio 26</t>
  </si>
  <si>
    <t>Portfolio 27</t>
  </si>
  <si>
    <t xml:space="preserve">Covariance </t>
  </si>
  <si>
    <t>Portfolio 28</t>
  </si>
  <si>
    <t>Portfolio 29</t>
  </si>
  <si>
    <t xml:space="preserve">Sharpe Ratio (Optimal Risky Portfolio) </t>
  </si>
  <si>
    <t>Portfolio 30</t>
  </si>
  <si>
    <t>Portfolio 31</t>
  </si>
  <si>
    <t>Portfolio 32</t>
  </si>
  <si>
    <t>Portfolio 33</t>
  </si>
  <si>
    <t>Portfolio 34</t>
  </si>
  <si>
    <t>Portfolio 35</t>
  </si>
  <si>
    <t>Portfolio 36</t>
  </si>
  <si>
    <t>Risk-free rate</t>
  </si>
  <si>
    <t>Portfolio 37</t>
  </si>
  <si>
    <t>Portfolio 38</t>
  </si>
  <si>
    <t>Portfolio 39</t>
  </si>
  <si>
    <t>Portfolio 40</t>
  </si>
  <si>
    <t>Portfolio 41</t>
  </si>
  <si>
    <t>Portfolio 42</t>
  </si>
  <si>
    <t>Portfolio 43</t>
  </si>
  <si>
    <t>Portfolio 44</t>
  </si>
  <si>
    <t>Portfolio 45</t>
  </si>
  <si>
    <t>Efficient Frontier Portfolios</t>
  </si>
  <si>
    <t>Capital Allocation Line Portfolios</t>
  </si>
  <si>
    <t>The Capital Allocation Line (CAL) is a line graph that represents the combinations of expected return and standard deviation of return available to an investor when combining the optimal portfolio of risky assets with the risk-free asset. According to the two-fund separation theorem, every investor should choose a portfolio that lies on the Capital Allocation Line (CAL).</t>
  </si>
  <si>
    <t xml:space="preserve">Capital Allocation Line (CAL) 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</si>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</sst>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000"/>
    <numFmt numFmtId="166" formatCode="0.000"/>
  </numFmts>
  <fonts count="3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1"/>
      <color rgb="FF0073B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rgb="FF00206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20"/>
      <color rgb="FF132E5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rgb="FF036FFD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rgb="FF0073B0"/>
      </bottom>
      <diagonal/>
    </border>
    <border>
      <left/>
      <right/>
      <top/>
      <bottom style="medium">
        <color rgb="FF0073B0"/>
      </bottom>
      <diagonal/>
    </border>
    <border>
      <left/>
      <right/>
      <top style="thin">
        <color rgb="FF0073B0"/>
      </top>
      <bottom style="medium">
        <color rgb="FF0073B0"/>
      </bottom>
      <diagonal/>
    </border>
  </borders>
  <cellStyleXfs count="20">
    <xf numFmtId="0" fontId="0" fillId="0" borderId="0"/>
    <xf numFmtId="0" fontId="10" fillId="0" borderId="0" applyNumberForma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21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25" fillId="2" borderId="0" xfId="19" applyFont="1" applyFill="1"/>
    <xf numFmtId="0" fontId="22" fillId="2" borderId="0" xfId="19" applyFont="1" applyFill="1"/>
    <xf numFmtId="0" fontId="22" fillId="2" borderId="0" xfId="19" applyFont="1" applyFill="1" applyAlignment="1">
      <alignment horizontal="center" vertical="center"/>
    </xf>
    <xf numFmtId="9" fontId="22" fillId="2" borderId="0" xfId="19" applyNumberFormat="1" applyFont="1" applyFill="1" applyAlignment="1">
      <alignment horizontal="center" vertical="center"/>
    </xf>
    <xf numFmtId="10" fontId="22" fillId="2" borderId="0" xfId="19" applyNumberFormat="1" applyFont="1" applyFill="1" applyAlignment="1">
      <alignment horizontal="center" vertical="center"/>
    </xf>
    <xf numFmtId="14" fontId="22" fillId="2" borderId="0" xfId="19" applyNumberFormat="1" applyFont="1" applyFill="1" applyAlignment="1">
      <alignment horizontal="center" vertical="center"/>
    </xf>
    <xf numFmtId="0" fontId="24" fillId="2" borderId="0" xfId="19" applyFont="1" applyFill="1"/>
    <xf numFmtId="9" fontId="24" fillId="2" borderId="0" xfId="19" applyNumberFormat="1" applyFont="1" applyFill="1" applyAlignment="1">
      <alignment horizontal="center" vertical="center"/>
    </xf>
    <xf numFmtId="10" fontId="24" fillId="2" borderId="0" xfId="19" applyNumberFormat="1" applyFont="1" applyFill="1" applyAlignment="1">
      <alignment horizontal="center" vertical="center"/>
    </xf>
    <xf numFmtId="0" fontId="24" fillId="2" borderId="0" xfId="19" applyFont="1" applyFill="1" applyAlignment="1">
      <alignment horizontal="center" vertical="center"/>
    </xf>
    <xf numFmtId="4" fontId="22" fillId="2" borderId="0" xfId="19" applyNumberFormat="1" applyFont="1" applyFill="1"/>
    <xf numFmtId="165" fontId="22" fillId="2" borderId="0" xfId="19" applyNumberFormat="1" applyFont="1" applyFill="1"/>
    <xf numFmtId="0" fontId="23" fillId="3" borderId="0" xfId="19" applyFont="1" applyFill="1"/>
    <xf numFmtId="0" fontId="26" fillId="3" borderId="0" xfId="19" applyFont="1" applyFill="1" applyAlignment="1">
      <alignment horizontal="left" vertical="top"/>
    </xf>
    <xf numFmtId="9" fontId="27" fillId="3" borderId="0" xfId="19" applyNumberFormat="1" applyFont="1" applyFill="1" applyAlignment="1">
      <alignment horizontal="center" vertical="center"/>
    </xf>
    <xf numFmtId="9" fontId="28" fillId="2" borderId="0" xfId="19" applyNumberFormat="1" applyFont="1" applyFill="1" applyAlignment="1">
      <alignment horizontal="center" vertical="center"/>
    </xf>
    <xf numFmtId="0" fontId="22" fillId="2" borderId="7" xfId="16" applyFont="1" applyFill="1" applyBorder="1" applyAlignment="1">
      <alignment horizontal="center" vertical="center"/>
    </xf>
    <xf numFmtId="0" fontId="22" fillId="2" borderId="7" xfId="16" applyFont="1" applyFill="1" applyBorder="1" applyAlignment="1">
      <alignment horizontal="center" vertical="center" wrapText="1"/>
    </xf>
    <xf numFmtId="0" fontId="22" fillId="2" borderId="8" xfId="19" applyFont="1" applyFill="1" applyBorder="1" applyAlignment="1">
      <alignment horizontal="center" vertical="center" wrapText="1"/>
    </xf>
    <xf numFmtId="0" fontId="22" fillId="2" borderId="9" xfId="19" applyFont="1" applyFill="1" applyBorder="1" applyAlignment="1">
      <alignment horizontal="center" vertical="center"/>
    </xf>
    <xf numFmtId="0" fontId="22" fillId="2" borderId="9" xfId="19" applyFont="1" applyFill="1" applyBorder="1" applyAlignment="1">
      <alignment horizontal="center" vertical="center" wrapText="1"/>
    </xf>
    <xf numFmtId="0" fontId="26" fillId="4" borderId="0" xfId="19" applyFont="1" applyFill="1" applyAlignment="1">
      <alignment horizontal="left" vertical="top"/>
    </xf>
    <xf numFmtId="10" fontId="27" fillId="4" borderId="0" xfId="19" applyNumberFormat="1" applyFont="1" applyFill="1" applyAlignment="1">
      <alignment horizontal="center" vertical="center"/>
    </xf>
    <xf numFmtId="164" fontId="27" fillId="4" borderId="0" xfId="19" applyNumberFormat="1" applyFont="1" applyFill="1" applyAlignment="1">
      <alignment horizontal="center" vertical="center"/>
    </xf>
    <xf numFmtId="0" fontId="15" fillId="5" borderId="0" xfId="2" applyFont="1" applyFill="1"/>
    <xf numFmtId="0" fontId="16" fillId="5" borderId="0" xfId="2" applyFont="1" applyFill="1"/>
    <xf numFmtId="0" fontId="12" fillId="5" borderId="0" xfId="2" applyFont="1" applyFill="1"/>
    <xf numFmtId="0" fontId="17" fillId="5" borderId="0" xfId="2" applyFont="1" applyFill="1" applyProtection="1">
      <protection locked="0"/>
    </xf>
    <xf numFmtId="0" fontId="12" fillId="5" borderId="3" xfId="2" applyFont="1" applyFill="1" applyBorder="1" applyProtection="1">
      <protection locked="0"/>
    </xf>
    <xf numFmtId="0" fontId="12" fillId="5" borderId="3" xfId="2" applyFont="1" applyFill="1" applyBorder="1"/>
    <xf numFmtId="0" fontId="12" fillId="5" borderId="1" xfId="2" applyFont="1" applyFill="1" applyBorder="1"/>
    <xf numFmtId="0" fontId="18" fillId="5" borderId="0" xfId="2" applyFont="1" applyFill="1"/>
    <xf numFmtId="0" fontId="12" fillId="5" borderId="5" xfId="2" applyFont="1" applyFill="1" applyBorder="1"/>
    <xf numFmtId="0" fontId="13" fillId="5" borderId="0" xfId="2" applyFont="1" applyFill="1"/>
    <xf numFmtId="0" fontId="18" fillId="5" borderId="0" xfId="2" applyFont="1" applyFill="1" applyAlignment="1">
      <alignment horizontal="right"/>
    </xf>
    <xf numFmtId="0" fontId="14" fillId="5" borderId="0" xfId="3" applyFont="1" applyFill="1" applyBorder="1"/>
    <xf numFmtId="0" fontId="20" fillId="5" borderId="0" xfId="2" applyFont="1" applyFill="1"/>
    <xf numFmtId="0" fontId="29" fillId="5" borderId="0" xfId="2" applyFont="1" applyFill="1"/>
    <xf numFmtId="0" fontId="12" fillId="5" borderId="6" xfId="2" applyFont="1" applyFill="1" applyBorder="1" applyAlignment="1">
      <alignment horizontal="center" vertical="center" wrapText="1"/>
    </xf>
    <xf numFmtId="0" fontId="12" fillId="5" borderId="0" xfId="2" applyFont="1" applyFill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center" wrapText="1"/>
    </xf>
    <xf numFmtId="0" fontId="12" fillId="5" borderId="3" xfId="2" applyFont="1" applyFill="1" applyBorder="1" applyAlignment="1">
      <alignment horizontal="center" vertical="center" wrapText="1"/>
    </xf>
    <xf numFmtId="0" fontId="12" fillId="5" borderId="4" xfId="2" applyFont="1" applyFill="1" applyBorder="1" applyAlignment="1">
      <alignment horizontal="center" vertical="center" wrapText="1"/>
    </xf>
    <xf numFmtId="2" fontId="27" fillId="4" borderId="0" xfId="19" applyNumberFormat="1" applyFont="1" applyFill="1" applyAlignment="1">
      <alignment horizontal="center" vertical="center"/>
    </xf>
    <xf numFmtId="0" fontId="24" fillId="2" borderId="7" xfId="19" applyFont="1" applyFill="1" applyBorder="1" applyAlignment="1">
      <alignment horizontal="center" vertical="center"/>
    </xf>
    <xf numFmtId="0" fontId="24" fillId="2" borderId="0" xfId="19" applyFont="1" applyFill="1" applyAlignment="1">
      <alignment horizontal="center" vertical="center"/>
    </xf>
    <xf numFmtId="0" fontId="22" fillId="2" borderId="0" xfId="19" applyFont="1" applyFill="1" applyAlignment="1">
      <alignment horizontal="center" vertical="center" wrapText="1"/>
    </xf>
    <xf numFmtId="0" fontId="22" fillId="2" borderId="8" xfId="19" applyFont="1" applyFill="1" applyBorder="1" applyAlignment="1">
      <alignment horizontal="center" vertical="center" wrapText="1"/>
    </xf>
    <xf numFmtId="166" fontId="27" fillId="4" borderId="0" xfId="19" applyNumberFormat="1" applyFont="1" applyFill="1" applyAlignment="1">
      <alignment horizontal="center" vertical="center"/>
    </xf>
    <xf numFmtId="0" fontId="0" fillId="5" borderId="0" xfId="0" applyFill="1"/>
  </cellXfs>
  <cellStyles count="20">
    <cellStyle name="Comma 2" xfId="7" xr:uid="{4B077D12-3928-4600-A400-DAFE7C142FC5}"/>
    <cellStyle name="Comma 3" xfId="13" xr:uid="{75A8B7BD-1559-4D80-BA98-39056F8501E2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10" xfId="19" xr:uid="{88EEB213-2EE5-4A4A-99EC-417284D8AEA6}"/>
    <cellStyle name="Normal 2" xfId="4" xr:uid="{C8B3C472-5BD2-4D8A-84EF-2D0D0EC7CCA8}"/>
    <cellStyle name="Normal 2 2" xfId="11" xr:uid="{E56A871B-DB3F-48BB-A6F8-315455780624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2" xr:uid="{981B933F-09D1-4707-8F26-1C8B89344D55}"/>
    <cellStyle name="Normal 6" xfId="15" xr:uid="{F43A0CC1-8C46-468E-86F0-823952F2F257}"/>
    <cellStyle name="Normal 7" xfId="16" xr:uid="{F486E122-D476-4E2B-BF88-F2BA6DD35405}"/>
    <cellStyle name="Normal 8" xfId="17" xr:uid="{4D2347C5-9769-4ED6-B761-ECCB4BD12C68}"/>
    <cellStyle name="Normal 9" xfId="18" xr:uid="{FF7D6839-EC32-49DF-80EC-0F8A99236A49}"/>
    <cellStyle name="Percent 2" xfId="6" xr:uid="{9E2C98EB-5F37-4587-8FEB-4069EA2B93AB}"/>
    <cellStyle name="Percent 3" xfId="9" xr:uid="{1944379E-E72C-44AB-B7CA-2698D4587175}"/>
    <cellStyle name="Percent 4" xfId="14" xr:uid="{7FD9AD31-1D22-435C-A305-4FBABA414F98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Capital Allocation Line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02258072428917"/>
          <c:y val="0.12677818979344427"/>
          <c:w val="0.81156533154187804"/>
          <c:h val="0.75759096338678067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'Capital Allocation Line '!$M$6:$M$16</c:f>
              <c:numCache>
                <c:formatCode>0.00%</c:formatCode>
                <c:ptCount val="11"/>
                <c:pt idx="0">
                  <c:v>0.15162000861290928</c:v>
                </c:pt>
                <c:pt idx="1">
                  <c:v>0.14731074472484837</c:v>
                </c:pt>
                <c:pt idx="2">
                  <c:v>0.15141533549371225</c:v>
                </c:pt>
                <c:pt idx="3">
                  <c:v>0.16330055708916208</c:v>
                </c:pt>
                <c:pt idx="4">
                  <c:v>0.18144382017655267</c:v>
                </c:pt>
                <c:pt idx="5">
                  <c:v>0.20418366150739123</c:v>
                </c:pt>
                <c:pt idx="6">
                  <c:v>0.23016167184077785</c:v>
                </c:pt>
                <c:pt idx="7">
                  <c:v>0.25840306219971959</c:v>
                </c:pt>
                <c:pt idx="8">
                  <c:v>0.28824331689653387</c:v>
                </c:pt>
                <c:pt idx="9">
                  <c:v>0.31923439151900973</c:v>
                </c:pt>
                <c:pt idx="10">
                  <c:v>0.35107165014165181</c:v>
                </c:pt>
              </c:numCache>
            </c:numRef>
          </c:xVal>
          <c:yVal>
            <c:numRef>
              <c:f>'Capital Allocation Line '!$K$6:$K$16</c:f>
              <c:numCache>
                <c:formatCode>0.00%</c:formatCode>
                <c:ptCount val="11"/>
                <c:pt idx="0">
                  <c:v>0.13954603118888625</c:v>
                </c:pt>
                <c:pt idx="1">
                  <c:v>0.16744706058000422</c:v>
                </c:pt>
                <c:pt idx="2">
                  <c:v>0.19534808997112221</c:v>
                </c:pt>
                <c:pt idx="3">
                  <c:v>0.22324911936224018</c:v>
                </c:pt>
                <c:pt idx="4">
                  <c:v>0.25115014875335817</c:v>
                </c:pt>
                <c:pt idx="5">
                  <c:v>0.27905117814447611</c:v>
                </c:pt>
                <c:pt idx="6">
                  <c:v>0.3069522075355941</c:v>
                </c:pt>
                <c:pt idx="7">
                  <c:v>0.33485323692671209</c:v>
                </c:pt>
                <c:pt idx="8">
                  <c:v>0.36275426631783003</c:v>
                </c:pt>
                <c:pt idx="9">
                  <c:v>0.39065529570894802</c:v>
                </c:pt>
                <c:pt idx="10">
                  <c:v>0.41855632510006596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6E-44D3-8ADB-52CBF00ED7B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'Capital Allocation Line '!$M$17</c:f>
              <c:numCache>
                <c:formatCode>0.00%</c:formatCode>
                <c:ptCount val="1"/>
                <c:pt idx="0">
                  <c:v>0.19250545239482411</c:v>
                </c:pt>
              </c:numCache>
            </c:numRef>
          </c:xVal>
          <c:yVal>
            <c:numRef>
              <c:f>'Capital Allocation Line '!$K$17</c:f>
              <c:numCache>
                <c:formatCode>0.00%</c:formatCode>
                <c:ptCount val="1"/>
                <c:pt idx="0">
                  <c:v>0.26531114795279187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76E-44D3-8ADB-52CBF00ED7B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'Capital Allocation Line '!$M$24:$M$56</c:f>
              <c:numCache>
                <c:formatCode>0.00%</c:formatCode>
                <c:ptCount val="33"/>
                <c:pt idx="0">
                  <c:v>0</c:v>
                </c:pt>
                <c:pt idx="1">
                  <c:v>9.625272619741207E-3</c:v>
                </c:pt>
                <c:pt idx="2">
                  <c:v>1.9250545239482414E-2</c:v>
                </c:pt>
                <c:pt idx="3">
                  <c:v>2.8875817859223614E-2</c:v>
                </c:pt>
                <c:pt idx="4">
                  <c:v>3.8501090478964828E-2</c:v>
                </c:pt>
                <c:pt idx="5">
                  <c:v>4.8126363098706028E-2</c:v>
                </c:pt>
                <c:pt idx="6">
                  <c:v>5.7751635718447228E-2</c:v>
                </c:pt>
                <c:pt idx="7">
                  <c:v>6.7376908338188435E-2</c:v>
                </c:pt>
                <c:pt idx="8">
                  <c:v>7.7002180957929656E-2</c:v>
                </c:pt>
                <c:pt idx="9">
                  <c:v>8.6627453577670849E-2</c:v>
                </c:pt>
                <c:pt idx="10">
                  <c:v>9.6252726197412056E-2</c:v>
                </c:pt>
                <c:pt idx="11">
                  <c:v>0.10587799881715328</c:v>
                </c:pt>
                <c:pt idx="12">
                  <c:v>0.11550327143689446</c:v>
                </c:pt>
                <c:pt idx="13">
                  <c:v>0.12512854405663568</c:v>
                </c:pt>
                <c:pt idx="14">
                  <c:v>0.13475381667637687</c:v>
                </c:pt>
                <c:pt idx="15">
                  <c:v>0.14437908929611809</c:v>
                </c:pt>
                <c:pt idx="16">
                  <c:v>0.15400436191585931</c:v>
                </c:pt>
                <c:pt idx="17">
                  <c:v>0.16362963453560048</c:v>
                </c:pt>
                <c:pt idx="18">
                  <c:v>0.1732549071553417</c:v>
                </c:pt>
                <c:pt idx="19">
                  <c:v>0.18288017977508289</c:v>
                </c:pt>
                <c:pt idx="20">
                  <c:v>0.19250545239482411</c:v>
                </c:pt>
                <c:pt idx="21">
                  <c:v>0.20213072501456533</c:v>
                </c:pt>
                <c:pt idx="22">
                  <c:v>0.21175599763430655</c:v>
                </c:pt>
                <c:pt idx="23">
                  <c:v>0.22138127025404772</c:v>
                </c:pt>
                <c:pt idx="24">
                  <c:v>0.23100654287378891</c:v>
                </c:pt>
                <c:pt idx="25">
                  <c:v>0.24063181549353013</c:v>
                </c:pt>
                <c:pt idx="26">
                  <c:v>0.25025708811327135</c:v>
                </c:pt>
                <c:pt idx="27">
                  <c:v>0.25988236073301257</c:v>
                </c:pt>
                <c:pt idx="28">
                  <c:v>0.26950763335275374</c:v>
                </c:pt>
                <c:pt idx="29">
                  <c:v>0.27913290597249496</c:v>
                </c:pt>
                <c:pt idx="30">
                  <c:v>0.28875817859223618</c:v>
                </c:pt>
                <c:pt idx="31">
                  <c:v>0.2983834512119774</c:v>
                </c:pt>
                <c:pt idx="32">
                  <c:v>0.30800872383171862</c:v>
                </c:pt>
              </c:numCache>
            </c:numRef>
          </c:xVal>
          <c:yVal>
            <c:numRef>
              <c:f>'Capital Allocation Line '!$K$24:$K$56</c:f>
              <c:numCache>
                <c:formatCode>0.00%</c:formatCode>
                <c:ptCount val="33"/>
                <c:pt idx="0">
                  <c:v>0.03</c:v>
                </c:pt>
                <c:pt idx="1">
                  <c:v>4.176555739763959E-2</c:v>
                </c:pt>
                <c:pt idx="2">
                  <c:v>5.3531114795279187E-2</c:v>
                </c:pt>
                <c:pt idx="3">
                  <c:v>6.5296672192918778E-2</c:v>
                </c:pt>
                <c:pt idx="4">
                  <c:v>7.7062229590558376E-2</c:v>
                </c:pt>
                <c:pt idx="5">
                  <c:v>8.882778698819796E-2</c:v>
                </c:pt>
                <c:pt idx="6">
                  <c:v>0.10059334438583756</c:v>
                </c:pt>
                <c:pt idx="7">
                  <c:v>0.11235890178347716</c:v>
                </c:pt>
                <c:pt idx="8">
                  <c:v>0.12412445918111675</c:v>
                </c:pt>
                <c:pt idx="9">
                  <c:v>0.13589001657875635</c:v>
                </c:pt>
                <c:pt idx="10">
                  <c:v>0.14765557397639595</c:v>
                </c:pt>
                <c:pt idx="11">
                  <c:v>0.15942113137403552</c:v>
                </c:pt>
                <c:pt idx="12">
                  <c:v>0.17118668877167512</c:v>
                </c:pt>
                <c:pt idx="13">
                  <c:v>0.18295224616931474</c:v>
                </c:pt>
                <c:pt idx="14">
                  <c:v>0.19471780356695431</c:v>
                </c:pt>
                <c:pt idx="15">
                  <c:v>0.20648336096459391</c:v>
                </c:pt>
                <c:pt idx="16">
                  <c:v>0.21824891836223351</c:v>
                </c:pt>
                <c:pt idx="17">
                  <c:v>0.23001447575987308</c:v>
                </c:pt>
                <c:pt idx="18">
                  <c:v>0.2417800331575127</c:v>
                </c:pt>
                <c:pt idx="19">
                  <c:v>0.25354559055515224</c:v>
                </c:pt>
                <c:pt idx="20">
                  <c:v>0.26531114795279187</c:v>
                </c:pt>
                <c:pt idx="21">
                  <c:v>0.2770767053504315</c:v>
                </c:pt>
                <c:pt idx="22">
                  <c:v>0.28884226274807107</c:v>
                </c:pt>
                <c:pt idx="23">
                  <c:v>0.30060782014571064</c:v>
                </c:pt>
                <c:pt idx="24">
                  <c:v>0.31237337754335021</c:v>
                </c:pt>
                <c:pt idx="25">
                  <c:v>0.32413893494098983</c:v>
                </c:pt>
                <c:pt idx="26">
                  <c:v>0.33590449233862946</c:v>
                </c:pt>
                <c:pt idx="27">
                  <c:v>0.34767004973626903</c:v>
                </c:pt>
                <c:pt idx="28">
                  <c:v>0.3594356071339086</c:v>
                </c:pt>
                <c:pt idx="29">
                  <c:v>0.37120116453154817</c:v>
                </c:pt>
                <c:pt idx="30">
                  <c:v>0.38296672192918779</c:v>
                </c:pt>
                <c:pt idx="31">
                  <c:v>0.39473227932682742</c:v>
                </c:pt>
                <c:pt idx="32">
                  <c:v>0.40649783672446699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76E-44D3-8ADB-52CBF00ED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2959"/>
        <c:axId val="2046457375"/>
      </c:scatterChart>
      <c:valAx>
        <c:axId val="2212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 Deviation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457375"/>
        <c:crosses val="autoZero"/>
        <c:crossBetween val="midCat"/>
      </c:valAx>
      <c:valAx>
        <c:axId val="204645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 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29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293280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385D11-0BB3-46B2-8FF1-9742D6A22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E0AD2FF-31C2-49B0-A054-1D4F2C182005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65316</xdr:colOff>
      <xdr:row>25</xdr:row>
      <xdr:rowOff>0</xdr:rowOff>
    </xdr:from>
    <xdr:to>
      <xdr:col>2</xdr:col>
      <xdr:colOff>1542102</xdr:colOff>
      <xdr:row>27</xdr:row>
      <xdr:rowOff>48664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1FD48A-B621-4DA9-AC03-AC162BAB488C}"/>
            </a:ext>
          </a:extLst>
        </xdr:cNvPr>
        <xdr:cNvSpPr/>
      </xdr:nvSpPr>
      <xdr:spPr>
        <a:xfrm>
          <a:off x="1567545" y="6618514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3</xdr:row>
      <xdr:rowOff>192404</xdr:rowOff>
    </xdr:from>
    <xdr:to>
      <xdr:col>25</xdr:col>
      <xdr:colOff>11430</xdr:colOff>
      <xdr:row>31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A360E8-8363-4224-AD57-612FEC550C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72390</xdr:colOff>
      <xdr:row>10</xdr:row>
      <xdr:rowOff>19050</xdr:rowOff>
    </xdr:from>
    <xdr:to>
      <xdr:col>17</xdr:col>
      <xdr:colOff>220980</xdr:colOff>
      <xdr:row>11</xdr:row>
      <xdr:rowOff>95250</xdr:rowOff>
    </xdr:to>
    <xdr:sp macro="" textlink="">
      <xdr:nvSpPr>
        <xdr:cNvPr id="3" name="TextBox 7">
          <a:extLst>
            <a:ext uri="{FF2B5EF4-FFF2-40B4-BE49-F238E27FC236}">
              <a16:creationId xmlns:a16="http://schemas.microsoft.com/office/drawing/2014/main" id="{5E00E682-397A-4824-A537-FC1F40307E0F}"/>
            </a:ext>
          </a:extLst>
        </xdr:cNvPr>
        <xdr:cNvSpPr txBox="1"/>
      </xdr:nvSpPr>
      <xdr:spPr>
        <a:xfrm>
          <a:off x="10664190" y="2276475"/>
          <a:ext cx="1253490" cy="2190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Optimal Risky Portfolio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0.34041</cdr:x>
      <cdr:y>0.35007</cdr:y>
    </cdr:from>
    <cdr:to>
      <cdr:x>0.50132</cdr:x>
      <cdr:y>0.43916</cdr:y>
    </cdr:to>
    <cdr:cxnSp macro="">
      <cdr:nvCxnSpPr>
        <cdr:cNvPr id="2" name="Connector: Elbow 1">
          <a:extLst xmlns:a="http://schemas.openxmlformats.org/drawingml/2006/main">
            <a:ext uri="{FF2B5EF4-FFF2-40B4-BE49-F238E27FC236}">
              <a16:creationId xmlns:a16="http://schemas.microsoft.com/office/drawing/2014/main" id="{6F3731D1-0B2C-4DB5-B9E5-0BEFE78CBC2E}"/>
            </a:ext>
          </a:extLst>
        </cdr:cNvPr>
        <cdr:cNvCxnSpPr/>
      </cdr:nvCxnSpPr>
      <cdr:spPr>
        <a:xfrm xmlns:a="http://schemas.openxmlformats.org/drawingml/2006/main">
          <a:off x="1955800" y="1527175"/>
          <a:ext cx="924543" cy="388641"/>
        </a:xfrm>
        <a:prstGeom xmlns:a="http://schemas.openxmlformats.org/drawingml/2006/main" prst="bentConnector3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B9590C-8C77-434A-AAE0-B722771EC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A96DFD-4729-45C4-B516-0D45C2E23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>
      <selection activeCell="A12" sqref="A12"/>
    </sheetView>
  </sheetViews>
  <sheetFormatPr defaultColWidth="10.25" defaultRowHeight="13.8" x14ac:dyDescent="0.25"/>
  <cols>
    <col min="1" max="2" width="12.375" style="25" customWidth="1"/>
    <col min="3" max="3" width="37.25" style="25" customWidth="1"/>
    <col min="4" max="22" width="12.375" style="25" customWidth="1"/>
    <col min="23" max="25" width="10.25" style="25"/>
    <col min="26" max="26" width="10.25" style="25" customWidth="1"/>
    <col min="27" max="16384" width="10.25" style="25"/>
  </cols>
  <sheetData>
    <row r="1" spans="1:16" ht="19.5" customHeight="1" x14ac:dyDescent="0.25"/>
    <row r="2" spans="1:16" ht="19.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9.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9.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9.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9.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9.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9.5" customHeight="1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9.5" customHeight="1" x14ac:dyDescent="0.2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24.6" x14ac:dyDescent="0.4">
      <c r="A10" s="26"/>
      <c r="B10" s="27"/>
      <c r="C10" s="28" t="s">
        <v>77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O10" s="27"/>
      <c r="P10" s="27"/>
    </row>
    <row r="11" spans="1:16" ht="19.5" customHeight="1" x14ac:dyDescent="0.25">
      <c r="A11" s="26"/>
      <c r="B11" s="27"/>
      <c r="C11" s="29"/>
      <c r="D11" s="30"/>
      <c r="E11" s="30"/>
      <c r="F11" s="30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9.5" customHeight="1" x14ac:dyDescent="0.25">
      <c r="A12" s="26"/>
      <c r="B12" s="31"/>
      <c r="C12" s="32" t="s">
        <v>2</v>
      </c>
      <c r="D12" s="27"/>
      <c r="E12" s="27"/>
      <c r="F12" s="31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9.5" customHeight="1" x14ac:dyDescent="0.25">
      <c r="A13" s="26"/>
      <c r="B13" s="31"/>
      <c r="C13" s="39" t="s">
        <v>76</v>
      </c>
      <c r="D13" s="40"/>
      <c r="E13" s="40"/>
      <c r="F13" s="41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9.5" customHeight="1" x14ac:dyDescent="0.25">
      <c r="A14" s="26"/>
      <c r="B14" s="31"/>
      <c r="C14" s="39"/>
      <c r="D14" s="40"/>
      <c r="E14" s="40"/>
      <c r="F14" s="41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62.4" customHeight="1" x14ac:dyDescent="0.25">
      <c r="A15" s="26"/>
      <c r="B15" s="31"/>
      <c r="C15" s="42"/>
      <c r="D15" s="43"/>
      <c r="E15" s="43"/>
      <c r="F15" s="44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9.5" customHeight="1" x14ac:dyDescent="0.25">
      <c r="A16" s="26"/>
      <c r="B16" s="27"/>
      <c r="C16" s="33"/>
      <c r="D16" s="33"/>
      <c r="E16" s="33"/>
      <c r="F16" s="33"/>
      <c r="G16" s="30"/>
      <c r="H16" s="30"/>
      <c r="I16" s="30"/>
      <c r="J16" s="30"/>
      <c r="K16" s="30"/>
      <c r="L16" s="30"/>
      <c r="M16" s="30"/>
      <c r="N16" s="30"/>
      <c r="O16" s="27"/>
      <c r="P16" s="27"/>
    </row>
    <row r="17" spans="1:16" ht="19.5" customHeight="1" x14ac:dyDescent="0.25">
      <c r="A17" s="26"/>
      <c r="B17" s="27"/>
      <c r="C17" s="34" t="s">
        <v>1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 t="s">
        <v>0</v>
      </c>
      <c r="O17" s="27"/>
      <c r="P17" s="27"/>
    </row>
    <row r="18" spans="1:16" ht="19.5" customHeight="1" x14ac:dyDescent="0.25">
      <c r="A18" s="26"/>
      <c r="B18" s="27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7"/>
      <c r="O18" s="27"/>
      <c r="P18" s="27"/>
    </row>
    <row r="19" spans="1:16" ht="19.5" customHeight="1" x14ac:dyDescent="0.25">
      <c r="A19" s="26"/>
      <c r="B19" s="27"/>
      <c r="C19" s="36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7"/>
      <c r="O19" s="27"/>
      <c r="P19" s="27"/>
    </row>
    <row r="20" spans="1:16" ht="19.5" customHeight="1" x14ac:dyDescent="0.25">
      <c r="A20" s="26"/>
      <c r="B20" s="27"/>
      <c r="C20" s="34" t="s">
        <v>79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7"/>
      <c r="O20" s="27"/>
      <c r="P20" s="27"/>
    </row>
    <row r="21" spans="1:16" ht="19.5" customHeight="1" x14ac:dyDescent="0.25">
      <c r="A21" s="26"/>
      <c r="B21" s="27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27"/>
      <c r="O21" s="27"/>
      <c r="P21" s="27"/>
    </row>
    <row r="22" spans="1:16" ht="19.5" customHeight="1" x14ac:dyDescent="0.25">
      <c r="A22" s="26"/>
      <c r="B22" s="27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27"/>
      <c r="O22" s="27"/>
      <c r="P22" s="27"/>
    </row>
    <row r="23" spans="1:16" ht="19.5" customHeight="1" x14ac:dyDescent="0.25">
      <c r="A23" s="26"/>
      <c r="B23" s="27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27"/>
      <c r="O23" s="27"/>
      <c r="P23" s="27"/>
    </row>
    <row r="24" spans="1:16" ht="19.5" customHeight="1" x14ac:dyDescent="0.4">
      <c r="A24" s="26"/>
      <c r="B24" s="27"/>
      <c r="C24" s="38" t="s">
        <v>78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27"/>
      <c r="O24" s="27"/>
      <c r="P24" s="27"/>
    </row>
    <row r="25" spans="1:16" ht="19.5" customHeight="1" x14ac:dyDescent="0.25">
      <c r="A25" s="26"/>
      <c r="B25" s="27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27"/>
      <c r="O25" s="27"/>
      <c r="P25" s="27"/>
    </row>
    <row r="26" spans="1:16" ht="19.5" customHeight="1" x14ac:dyDescent="0.25">
      <c r="A26" s="26"/>
      <c r="B26" s="27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27"/>
      <c r="O26" s="27"/>
      <c r="P26" s="27"/>
    </row>
    <row r="27" spans="1:16" ht="19.5" customHeight="1" x14ac:dyDescent="0.25">
      <c r="A27" s="26"/>
      <c r="B27" s="26"/>
      <c r="C27" s="26"/>
      <c r="D27" s="26"/>
      <c r="E27" s="26"/>
      <c r="F27" s="26"/>
      <c r="G27" s="37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9.5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25" customFormat="1" ht="19.5" customHeight="1" x14ac:dyDescent="0.25"/>
    <row r="34" s="25" customFormat="1" ht="19.5" customHeight="1" x14ac:dyDescent="0.25"/>
    <row r="35" s="25" customFormat="1" ht="19.5" customHeight="1" x14ac:dyDescent="0.25"/>
    <row r="36" s="25" customFormat="1" ht="19.5" customHeight="1" x14ac:dyDescent="0.25"/>
    <row r="37" s="25" customFormat="1" ht="19.5" customHeight="1" x14ac:dyDescent="0.25"/>
    <row r="38" s="25" customFormat="1" ht="19.5" customHeight="1" x14ac:dyDescent="0.25"/>
    <row r="39" s="25" customFormat="1" ht="19.5" customHeight="1" x14ac:dyDescent="0.25"/>
    <row r="40" s="25" customFormat="1" ht="19.5" customHeight="1" x14ac:dyDescent="0.25"/>
    <row r="41" s="25" customFormat="1" ht="19.5" customHeight="1" x14ac:dyDescent="0.25"/>
    <row r="42" s="25" customFormat="1" ht="19.5" customHeight="1" x14ac:dyDescent="0.25"/>
    <row r="43" s="25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8F40E-726C-46C4-A682-4B52904B5C3F}">
  <dimension ref="B1:M59"/>
  <sheetViews>
    <sheetView zoomScaleNormal="100" workbookViewId="0">
      <selection activeCell="D25" sqref="D25"/>
    </sheetView>
  </sheetViews>
  <sheetFormatPr defaultRowHeight="11.4" x14ac:dyDescent="0.2"/>
  <cols>
    <col min="1" max="1" width="2.25" style="2" customWidth="1"/>
    <col min="2" max="2" width="17.75" style="2" customWidth="1"/>
    <col min="3" max="4" width="10" style="2" customWidth="1"/>
    <col min="5" max="6" width="9" style="2"/>
    <col min="7" max="7" width="12.375" style="2" customWidth="1"/>
    <col min="8" max="8" width="22.125" style="2" bestFit="1" customWidth="1"/>
    <col min="9" max="9" width="14.875" style="3" customWidth="1"/>
    <col min="10" max="10" width="11.875" style="3" customWidth="1"/>
    <col min="11" max="11" width="12.125" style="3" customWidth="1"/>
    <col min="12" max="12" width="8.75" style="3" customWidth="1"/>
    <col min="13" max="13" width="15.375" style="3" customWidth="1"/>
    <col min="14" max="16384" width="9" style="2"/>
  </cols>
  <sheetData>
    <row r="1" spans="2:13" ht="15.6" x14ac:dyDescent="0.3">
      <c r="B1" s="1" t="s">
        <v>31</v>
      </c>
    </row>
    <row r="2" spans="2:13" ht="15.6" x14ac:dyDescent="0.3">
      <c r="B2" s="1"/>
    </row>
    <row r="3" spans="2:13" ht="15.6" x14ac:dyDescent="0.3">
      <c r="B3" s="1"/>
    </row>
    <row r="4" spans="2:13" ht="15.6" x14ac:dyDescent="0.3">
      <c r="B4" s="1"/>
      <c r="H4" s="46" t="s">
        <v>74</v>
      </c>
      <c r="I4" s="46"/>
      <c r="J4" s="46"/>
      <c r="K4" s="46"/>
      <c r="L4" s="46"/>
      <c r="M4" s="46"/>
    </row>
    <row r="5" spans="2:13" ht="46.2" thickBot="1" x14ac:dyDescent="0.25">
      <c r="B5" s="17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I5" s="20" t="s">
        <v>11</v>
      </c>
      <c r="J5" s="21" t="s">
        <v>12</v>
      </c>
      <c r="K5" s="21" t="s">
        <v>32</v>
      </c>
      <c r="L5" s="21" t="s">
        <v>13</v>
      </c>
      <c r="M5" s="21" t="s">
        <v>14</v>
      </c>
    </row>
    <row r="6" spans="2:13" x14ac:dyDescent="0.2">
      <c r="B6" s="6">
        <v>43282</v>
      </c>
      <c r="C6" s="3">
        <v>46.223221000000002</v>
      </c>
      <c r="D6" s="3">
        <v>45.437224999999998</v>
      </c>
      <c r="E6" s="3"/>
      <c r="F6" s="3"/>
      <c r="H6" s="2" t="s">
        <v>15</v>
      </c>
      <c r="I6" s="4">
        <v>0</v>
      </c>
      <c r="J6" s="4">
        <f>1-I6</f>
        <v>1</v>
      </c>
      <c r="K6" s="5">
        <f t="shared" ref="K6:K17" si="0">I6*$E$38+J6*$F$38</f>
        <v>0.13954603118888625</v>
      </c>
      <c r="L6" s="3">
        <f t="shared" ref="L6:L17" si="1">I6^2*$E$39+J6^2*$F$39+2*I6*J6*$E$41</f>
        <v>2.2988627011778687E-2</v>
      </c>
      <c r="M6" s="5">
        <f>SQRT(L6)</f>
        <v>0.15162000861290928</v>
      </c>
    </row>
    <row r="7" spans="2:13" x14ac:dyDescent="0.2">
      <c r="B7" s="6">
        <v>43313</v>
      </c>
      <c r="C7" s="3">
        <v>55.293456999999997</v>
      </c>
      <c r="D7" s="3">
        <v>46.283188000000003</v>
      </c>
      <c r="E7" s="5">
        <f>(C7-C6)/C6</f>
        <v>0.19622682720444759</v>
      </c>
      <c r="F7" s="5">
        <f>(D7-D6)/D6</f>
        <v>1.8618280495783023E-2</v>
      </c>
      <c r="H7" s="2" t="s">
        <v>16</v>
      </c>
      <c r="I7" s="4">
        <f>I6+0.1</f>
        <v>0.1</v>
      </c>
      <c r="J7" s="4">
        <f t="shared" ref="J7:J17" si="2">1-I7</f>
        <v>0.9</v>
      </c>
      <c r="K7" s="5">
        <f t="shared" si="0"/>
        <v>0.16744706058000422</v>
      </c>
      <c r="L7" s="3">
        <f t="shared" si="1"/>
        <v>2.1700455511389438E-2</v>
      </c>
      <c r="M7" s="5">
        <f t="shared" ref="M7:M17" si="3">SQRT(L7)</f>
        <v>0.14731074472484837</v>
      </c>
    </row>
    <row r="8" spans="2:13" x14ac:dyDescent="0.2">
      <c r="B8" s="6">
        <v>43344</v>
      </c>
      <c r="C8" s="3">
        <v>55.026671999999998</v>
      </c>
      <c r="D8" s="3">
        <v>46.404708999999997</v>
      </c>
      <c r="E8" s="5">
        <f t="shared" ref="E8:F29" si="4">(C8-C7)/C7</f>
        <v>-4.8248927535856322E-3</v>
      </c>
      <c r="F8" s="5">
        <f t="shared" si="4"/>
        <v>2.6255970094366493E-3</v>
      </c>
      <c r="H8" s="2" t="s">
        <v>17</v>
      </c>
      <c r="I8" s="4">
        <f t="shared" ref="I8:I16" si="5">I7+0.1</f>
        <v>0.2</v>
      </c>
      <c r="J8" s="4">
        <f t="shared" si="2"/>
        <v>0.8</v>
      </c>
      <c r="K8" s="5">
        <f t="shared" si="0"/>
        <v>0.19534808997112221</v>
      </c>
      <c r="L8" s="3">
        <f t="shared" si="1"/>
        <v>2.2926603822673437E-2</v>
      </c>
      <c r="M8" s="5">
        <f t="shared" si="3"/>
        <v>0.15141533549371225</v>
      </c>
    </row>
    <row r="9" spans="2:13" x14ac:dyDescent="0.2">
      <c r="B9" s="6">
        <v>43374</v>
      </c>
      <c r="C9" s="3">
        <v>53.349594000000003</v>
      </c>
      <c r="D9" s="3">
        <v>46.897167000000003</v>
      </c>
      <c r="E9" s="5">
        <f t="shared" si="4"/>
        <v>-3.0477547324686372E-2</v>
      </c>
      <c r="F9" s="5">
        <f t="shared" si="4"/>
        <v>1.0612241960185686E-2</v>
      </c>
      <c r="H9" s="2" t="s">
        <v>18</v>
      </c>
      <c r="I9" s="4">
        <f t="shared" si="5"/>
        <v>0.30000000000000004</v>
      </c>
      <c r="J9" s="4">
        <f t="shared" si="2"/>
        <v>0.7</v>
      </c>
      <c r="K9" s="5">
        <f t="shared" si="0"/>
        <v>0.22324911936224018</v>
      </c>
      <c r="L9" s="3">
        <f t="shared" si="1"/>
        <v>2.6667071945630682E-2</v>
      </c>
      <c r="M9" s="5">
        <f t="shared" si="3"/>
        <v>0.16330055708916208</v>
      </c>
    </row>
    <row r="10" spans="2:13" x14ac:dyDescent="0.2">
      <c r="B10" s="6">
        <v>43405</v>
      </c>
      <c r="C10" s="3">
        <v>43.530890999999997</v>
      </c>
      <c r="D10" s="3">
        <v>49.331046999999998</v>
      </c>
      <c r="E10" s="5">
        <f t="shared" si="4"/>
        <v>-0.18404456836166375</v>
      </c>
      <c r="F10" s="5">
        <f t="shared" si="4"/>
        <v>5.1898230867548883E-2</v>
      </c>
      <c r="H10" s="2" t="s">
        <v>19</v>
      </c>
      <c r="I10" s="4">
        <f t="shared" si="5"/>
        <v>0.4</v>
      </c>
      <c r="J10" s="4">
        <f t="shared" si="2"/>
        <v>0.6</v>
      </c>
      <c r="K10" s="5">
        <f t="shared" si="0"/>
        <v>0.25115014875335817</v>
      </c>
      <c r="L10" s="3">
        <f t="shared" si="1"/>
        <v>3.2921859880261181E-2</v>
      </c>
      <c r="M10" s="5">
        <f t="shared" si="3"/>
        <v>0.18144382017655267</v>
      </c>
    </row>
    <row r="11" spans="2:13" x14ac:dyDescent="0.2">
      <c r="B11" s="6">
        <v>43435</v>
      </c>
      <c r="C11" s="3">
        <v>38.585068</v>
      </c>
      <c r="D11" s="3">
        <v>47.362690000000001</v>
      </c>
      <c r="E11" s="5">
        <f t="shared" si="4"/>
        <v>-0.11361639714656881</v>
      </c>
      <c r="F11" s="5">
        <f t="shared" si="4"/>
        <v>-3.9900977573007874E-2</v>
      </c>
      <c r="H11" s="2" t="s">
        <v>20</v>
      </c>
      <c r="I11" s="4">
        <f t="shared" si="5"/>
        <v>0.5</v>
      </c>
      <c r="J11" s="4">
        <f t="shared" si="2"/>
        <v>0.5</v>
      </c>
      <c r="K11" s="5">
        <f t="shared" si="0"/>
        <v>0.27905117814447611</v>
      </c>
      <c r="L11" s="3">
        <f t="shared" si="1"/>
        <v>4.169096762656492E-2</v>
      </c>
      <c r="M11" s="5">
        <f t="shared" si="3"/>
        <v>0.20418366150739123</v>
      </c>
    </row>
    <row r="12" spans="2:13" x14ac:dyDescent="0.2">
      <c r="B12" s="6">
        <v>43466</v>
      </c>
      <c r="C12" s="3">
        <v>40.713183999999998</v>
      </c>
      <c r="D12" s="3">
        <v>49.737976000000003</v>
      </c>
      <c r="E12" s="5">
        <f t="shared" si="4"/>
        <v>5.5153874550642197E-2</v>
      </c>
      <c r="F12" s="5">
        <f t="shared" si="4"/>
        <v>5.01509943797534E-2</v>
      </c>
      <c r="H12" s="2" t="s">
        <v>21</v>
      </c>
      <c r="I12" s="4">
        <f t="shared" si="5"/>
        <v>0.6</v>
      </c>
      <c r="J12" s="4">
        <f t="shared" si="2"/>
        <v>0.4</v>
      </c>
      <c r="K12" s="5">
        <f t="shared" si="0"/>
        <v>0.3069522075355941</v>
      </c>
      <c r="L12" s="3">
        <f t="shared" si="1"/>
        <v>5.2974395184541917E-2</v>
      </c>
      <c r="M12" s="5">
        <f t="shared" si="3"/>
        <v>0.23016167184077785</v>
      </c>
    </row>
    <row r="13" spans="2:13" x14ac:dyDescent="0.2">
      <c r="B13" s="6">
        <v>43497</v>
      </c>
      <c r="C13" s="3">
        <v>42.354534000000001</v>
      </c>
      <c r="D13" s="3">
        <v>52.283133999999997</v>
      </c>
      <c r="E13" s="5">
        <f t="shared" si="4"/>
        <v>4.0314950557539364E-2</v>
      </c>
      <c r="F13" s="5">
        <f t="shared" si="4"/>
        <v>5.1171322291039614E-2</v>
      </c>
      <c r="H13" s="2" t="s">
        <v>22</v>
      </c>
      <c r="I13" s="4">
        <f t="shared" si="5"/>
        <v>0.7</v>
      </c>
      <c r="J13" s="4">
        <f t="shared" si="2"/>
        <v>0.30000000000000004</v>
      </c>
      <c r="K13" s="5">
        <f t="shared" si="0"/>
        <v>0.33485323692671209</v>
      </c>
      <c r="L13" s="3">
        <f t="shared" si="1"/>
        <v>6.6772142554192157E-2</v>
      </c>
      <c r="M13" s="5">
        <f t="shared" si="3"/>
        <v>0.25840306219971959</v>
      </c>
    </row>
    <row r="14" spans="2:13" x14ac:dyDescent="0.2">
      <c r="B14" s="6">
        <v>43525</v>
      </c>
      <c r="C14" s="3">
        <v>46.663288000000001</v>
      </c>
      <c r="D14" s="3">
        <v>53.378779999999999</v>
      </c>
      <c r="E14" s="5">
        <f t="shared" si="4"/>
        <v>0.10173064352449257</v>
      </c>
      <c r="F14" s="5">
        <f t="shared" si="4"/>
        <v>2.0956012315558631E-2</v>
      </c>
      <c r="H14" s="2" t="s">
        <v>23</v>
      </c>
      <c r="I14" s="4">
        <f t="shared" si="5"/>
        <v>0.79999999999999993</v>
      </c>
      <c r="J14" s="4">
        <f t="shared" si="2"/>
        <v>0.20000000000000007</v>
      </c>
      <c r="K14" s="5">
        <f t="shared" si="0"/>
        <v>0.36275426631783003</v>
      </c>
      <c r="L14" s="3">
        <f t="shared" si="1"/>
        <v>8.3084209735515654E-2</v>
      </c>
      <c r="M14" s="5">
        <f t="shared" si="3"/>
        <v>0.28824331689653387</v>
      </c>
    </row>
    <row r="15" spans="2:13" x14ac:dyDescent="0.2">
      <c r="B15" s="6">
        <v>43556</v>
      </c>
      <c r="C15" s="3">
        <v>49.296771999999997</v>
      </c>
      <c r="D15" s="3">
        <v>53.388385999999997</v>
      </c>
      <c r="E15" s="5">
        <f t="shared" si="4"/>
        <v>5.6435885958143278E-2</v>
      </c>
      <c r="F15" s="5">
        <f t="shared" si="4"/>
        <v>1.7995915230730275E-4</v>
      </c>
      <c r="H15" s="2" t="s">
        <v>24</v>
      </c>
      <c r="I15" s="4">
        <f t="shared" si="5"/>
        <v>0.89999999999999991</v>
      </c>
      <c r="J15" s="4">
        <f t="shared" si="2"/>
        <v>0.10000000000000009</v>
      </c>
      <c r="K15" s="5">
        <f t="shared" si="0"/>
        <v>0.39065529570894802</v>
      </c>
      <c r="L15" s="3">
        <f t="shared" si="1"/>
        <v>0.10191059672851238</v>
      </c>
      <c r="M15" s="5">
        <f t="shared" si="3"/>
        <v>0.31923439151900973</v>
      </c>
    </row>
    <row r="16" spans="2:13" x14ac:dyDescent="0.2">
      <c r="B16" s="6">
        <v>43586</v>
      </c>
      <c r="C16" s="3">
        <v>43.007851000000002</v>
      </c>
      <c r="D16" s="3">
        <v>53.926597999999998</v>
      </c>
      <c r="E16" s="5">
        <f t="shared" si="4"/>
        <v>-0.1275726735210978</v>
      </c>
      <c r="F16" s="5">
        <f t="shared" si="4"/>
        <v>1.0081068942597395E-2</v>
      </c>
      <c r="H16" s="2" t="s">
        <v>25</v>
      </c>
      <c r="I16" s="4">
        <f t="shared" si="5"/>
        <v>0.99999999999999989</v>
      </c>
      <c r="J16" s="4">
        <f t="shared" si="2"/>
        <v>0</v>
      </c>
      <c r="K16" s="5">
        <f t="shared" si="0"/>
        <v>0.41855632510006596</v>
      </c>
      <c r="L16" s="3">
        <f t="shared" si="1"/>
        <v>0.12325130353318237</v>
      </c>
      <c r="M16" s="5">
        <f t="shared" si="3"/>
        <v>0.35107165014165181</v>
      </c>
    </row>
    <row r="17" spans="2:13" ht="12" x14ac:dyDescent="0.25">
      <c r="B17" s="6">
        <v>43617</v>
      </c>
      <c r="C17" s="3">
        <v>48.808441000000002</v>
      </c>
      <c r="D17" s="3">
        <v>56.046985999999997</v>
      </c>
      <c r="E17" s="5">
        <f t="shared" si="4"/>
        <v>0.13487281659341685</v>
      </c>
      <c r="F17" s="5">
        <f t="shared" si="4"/>
        <v>3.9319891827776683E-2</v>
      </c>
      <c r="H17" s="7" t="s">
        <v>33</v>
      </c>
      <c r="I17" s="8">
        <v>0.45075439691103913</v>
      </c>
      <c r="J17" s="8">
        <f t="shared" si="2"/>
        <v>0.54924560308896087</v>
      </c>
      <c r="K17" s="9">
        <f t="shared" si="0"/>
        <v>0.26531114795279187</v>
      </c>
      <c r="L17" s="10">
        <f t="shared" si="1"/>
        <v>3.7058349201735889E-2</v>
      </c>
      <c r="M17" s="9">
        <f t="shared" si="3"/>
        <v>0.19250545239482411</v>
      </c>
    </row>
    <row r="18" spans="2:13" x14ac:dyDescent="0.2">
      <c r="B18" s="6">
        <v>43647</v>
      </c>
      <c r="C18" s="3">
        <v>52.537140000000001</v>
      </c>
      <c r="D18" s="3">
        <v>56.347014999999999</v>
      </c>
      <c r="E18" s="5">
        <f t="shared" si="4"/>
        <v>7.6394552327536933E-2</v>
      </c>
      <c r="F18" s="5">
        <f t="shared" si="4"/>
        <v>5.3531692141304821E-3</v>
      </c>
    </row>
    <row r="19" spans="2:13" ht="12" customHeight="1" x14ac:dyDescent="0.2">
      <c r="B19" s="6">
        <v>43678</v>
      </c>
      <c r="C19" s="3">
        <v>51.476730000000003</v>
      </c>
      <c r="D19" s="3">
        <v>61.021625999999998</v>
      </c>
      <c r="E19" s="5">
        <f t="shared" si="4"/>
        <v>-2.0184006971068418E-2</v>
      </c>
      <c r="F19" s="5">
        <f t="shared" si="4"/>
        <v>8.2961111604580987E-2</v>
      </c>
      <c r="H19" s="47" t="s">
        <v>75</v>
      </c>
      <c r="I19" s="47"/>
      <c r="J19" s="47"/>
      <c r="K19" s="47"/>
      <c r="L19" s="47"/>
      <c r="M19" s="47"/>
    </row>
    <row r="20" spans="2:13" ht="10.8" customHeight="1" x14ac:dyDescent="0.2">
      <c r="B20" s="6">
        <v>43709</v>
      </c>
      <c r="C20" s="3">
        <v>55.442405999999998</v>
      </c>
      <c r="D20" s="3">
        <v>62.302531999999999</v>
      </c>
      <c r="E20" s="5">
        <f t="shared" si="4"/>
        <v>7.7038226787132638E-2</v>
      </c>
      <c r="F20" s="5">
        <f t="shared" si="4"/>
        <v>2.0991017184628966E-2</v>
      </c>
      <c r="H20" s="46"/>
      <c r="I20" s="46"/>
      <c r="J20" s="46"/>
      <c r="K20" s="46"/>
      <c r="L20" s="46"/>
      <c r="M20" s="46"/>
    </row>
    <row r="21" spans="2:13" ht="10.8" customHeight="1" x14ac:dyDescent="0.2">
      <c r="B21" s="6">
        <v>43739</v>
      </c>
      <c r="C21" s="3">
        <v>61.579020999999997</v>
      </c>
      <c r="D21" s="3">
        <v>62.273299999999999</v>
      </c>
      <c r="E21" s="5">
        <f t="shared" si="4"/>
        <v>0.11068450023615496</v>
      </c>
      <c r="F21" s="5">
        <f t="shared" si="4"/>
        <v>-4.6919441412108853E-4</v>
      </c>
      <c r="I21" s="2"/>
      <c r="J21" s="2"/>
      <c r="K21" s="2"/>
      <c r="L21" s="2"/>
      <c r="M21" s="2"/>
    </row>
    <row r="22" spans="2:13" ht="12" customHeight="1" x14ac:dyDescent="0.2">
      <c r="B22" s="6">
        <v>43770</v>
      </c>
      <c r="C22" s="3">
        <v>66.156113000000005</v>
      </c>
      <c r="D22" s="3">
        <v>60.080905999999999</v>
      </c>
      <c r="E22" s="5">
        <f t="shared" si="4"/>
        <v>7.4328755567582144E-2</v>
      </c>
      <c r="F22" s="5">
        <f t="shared" si="4"/>
        <v>-3.5206003214860948E-2</v>
      </c>
      <c r="I22" s="48" t="s">
        <v>33</v>
      </c>
      <c r="J22" s="48" t="s">
        <v>34</v>
      </c>
      <c r="K22" s="48" t="s">
        <v>35</v>
      </c>
      <c r="M22" s="48" t="s">
        <v>36</v>
      </c>
    </row>
    <row r="23" spans="2:13" ht="12" thickBot="1" x14ac:dyDescent="0.25">
      <c r="B23" s="6">
        <v>43800</v>
      </c>
      <c r="C23" s="3">
        <v>72.909499999999994</v>
      </c>
      <c r="D23" s="3">
        <v>61.590279000000002</v>
      </c>
      <c r="E23" s="5">
        <f t="shared" si="4"/>
        <v>0.1020825845678084</v>
      </c>
      <c r="F23" s="5">
        <f t="shared" si="4"/>
        <v>2.5122340864833226E-2</v>
      </c>
      <c r="I23" s="49"/>
      <c r="J23" s="49"/>
      <c r="K23" s="49"/>
      <c r="L23" s="19"/>
      <c r="M23" s="49"/>
    </row>
    <row r="24" spans="2:13" x14ac:dyDescent="0.2">
      <c r="B24" s="6">
        <v>43831</v>
      </c>
      <c r="C24" s="3">
        <v>76.847342999999995</v>
      </c>
      <c r="D24" s="3">
        <v>67.147521999999995</v>
      </c>
      <c r="E24" s="5">
        <f t="shared" si="4"/>
        <v>5.4010012412648571E-2</v>
      </c>
      <c r="F24" s="5">
        <f t="shared" si="4"/>
        <v>9.0229222699250836E-2</v>
      </c>
      <c r="H24" s="2" t="s">
        <v>37</v>
      </c>
      <c r="I24" s="4">
        <v>0</v>
      </c>
      <c r="J24" s="4">
        <f>1-I24</f>
        <v>1</v>
      </c>
      <c r="K24" s="5">
        <f t="shared" ref="K24:K56" si="6">J24*$E$35+I24*$K$17</f>
        <v>0.03</v>
      </c>
      <c r="M24" s="5">
        <f>I24*$M$17</f>
        <v>0</v>
      </c>
    </row>
    <row r="25" spans="2:13" x14ac:dyDescent="0.2">
      <c r="B25" s="6">
        <v>43862</v>
      </c>
      <c r="C25" s="3">
        <v>67.871758</v>
      </c>
      <c r="D25" s="3">
        <v>59.218406999999999</v>
      </c>
      <c r="E25" s="5">
        <f t="shared" si="4"/>
        <v>-0.11679759702297055</v>
      </c>
      <c r="F25" s="5">
        <f t="shared" si="4"/>
        <v>-0.11808499798399108</v>
      </c>
      <c r="H25" s="2" t="s">
        <v>38</v>
      </c>
      <c r="I25" s="4">
        <v>0.05</v>
      </c>
      <c r="J25" s="4">
        <f>1-I25</f>
        <v>0.95</v>
      </c>
      <c r="K25" s="5">
        <f t="shared" si="6"/>
        <v>4.176555739763959E-2</v>
      </c>
      <c r="M25" s="5">
        <f t="shared" ref="M25:M56" si="7">I25*$M$17</f>
        <v>9.625272619741207E-3</v>
      </c>
    </row>
    <row r="26" spans="2:13" x14ac:dyDescent="0.2">
      <c r="B26" s="6">
        <v>43891</v>
      </c>
      <c r="C26" s="3">
        <v>63.286769999999997</v>
      </c>
      <c r="D26" s="3">
        <v>57.929661000000003</v>
      </c>
      <c r="E26" s="5">
        <f t="shared" si="4"/>
        <v>-6.7553694424712013E-2</v>
      </c>
      <c r="F26" s="5">
        <f t="shared" si="4"/>
        <v>-2.1762591486123497E-2</v>
      </c>
      <c r="H26" s="2" t="s">
        <v>39</v>
      </c>
      <c r="I26" s="4">
        <v>0.1</v>
      </c>
      <c r="J26" s="4">
        <f t="shared" ref="J26:J56" si="8">1-I26</f>
        <v>0.9</v>
      </c>
      <c r="K26" s="5">
        <f t="shared" si="6"/>
        <v>5.3531114795279187E-2</v>
      </c>
      <c r="M26" s="5">
        <f t="shared" si="7"/>
        <v>1.9250545239482414E-2</v>
      </c>
    </row>
    <row r="27" spans="2:13" x14ac:dyDescent="0.2">
      <c r="B27" s="6">
        <v>43922</v>
      </c>
      <c r="C27" s="3">
        <v>73.119872999999998</v>
      </c>
      <c r="D27" s="3">
        <v>56.292839000000001</v>
      </c>
      <c r="E27" s="5">
        <f t="shared" si="4"/>
        <v>0.15537375347169718</v>
      </c>
      <c r="F27" s="5">
        <f t="shared" si="4"/>
        <v>-2.8255335379918797E-2</v>
      </c>
      <c r="H27" s="2" t="s">
        <v>40</v>
      </c>
      <c r="I27" s="4">
        <v>0.15</v>
      </c>
      <c r="J27" s="4">
        <f t="shared" si="8"/>
        <v>0.85</v>
      </c>
      <c r="K27" s="5">
        <f t="shared" si="6"/>
        <v>6.5296672192918778E-2</v>
      </c>
      <c r="M27" s="5">
        <f t="shared" si="7"/>
        <v>2.8875817859223614E-2</v>
      </c>
    </row>
    <row r="28" spans="2:13" x14ac:dyDescent="0.2">
      <c r="B28" s="6">
        <v>43952</v>
      </c>
      <c r="C28" s="3">
        <v>79.127746999999999</v>
      </c>
      <c r="D28" s="3">
        <v>57.762034999999997</v>
      </c>
      <c r="E28" s="5">
        <f t="shared" si="4"/>
        <v>8.2164721484130607E-2</v>
      </c>
      <c r="F28" s="5">
        <f t="shared" si="4"/>
        <v>2.6099163341184419E-2</v>
      </c>
      <c r="H28" s="2" t="s">
        <v>41</v>
      </c>
      <c r="I28" s="4">
        <v>0.2</v>
      </c>
      <c r="J28" s="4">
        <f t="shared" si="8"/>
        <v>0.8</v>
      </c>
      <c r="K28" s="5">
        <f t="shared" si="6"/>
        <v>7.7062229590558376E-2</v>
      </c>
      <c r="M28" s="5">
        <f t="shared" si="7"/>
        <v>3.8501090478964828E-2</v>
      </c>
    </row>
    <row r="29" spans="2:13" x14ac:dyDescent="0.2">
      <c r="B29" s="6">
        <v>43983</v>
      </c>
      <c r="C29" s="3">
        <v>91.035858000000005</v>
      </c>
      <c r="D29" s="3">
        <v>58.037716000000003</v>
      </c>
      <c r="E29" s="5">
        <f t="shared" si="4"/>
        <v>0.15049222872477344</v>
      </c>
      <c r="F29" s="5">
        <f t="shared" si="4"/>
        <v>4.7727023467924188E-3</v>
      </c>
      <c r="H29" s="2" t="s">
        <v>42</v>
      </c>
      <c r="I29" s="4">
        <v>0.25</v>
      </c>
      <c r="J29" s="4">
        <f t="shared" si="8"/>
        <v>0.75</v>
      </c>
      <c r="K29" s="5">
        <f t="shared" si="6"/>
        <v>8.882778698819796E-2</v>
      </c>
      <c r="M29" s="5">
        <f t="shared" si="7"/>
        <v>4.8126363098706028E-2</v>
      </c>
    </row>
    <row r="30" spans="2:13" x14ac:dyDescent="0.2">
      <c r="H30" s="2" t="s">
        <v>43</v>
      </c>
      <c r="I30" s="4">
        <v>0.3</v>
      </c>
      <c r="J30" s="4">
        <f t="shared" si="8"/>
        <v>0.7</v>
      </c>
      <c r="K30" s="5">
        <f t="shared" si="6"/>
        <v>0.10059334438583756</v>
      </c>
      <c r="M30" s="5">
        <f t="shared" si="7"/>
        <v>5.7751635718447228E-2</v>
      </c>
    </row>
    <row r="31" spans="2:13" x14ac:dyDescent="0.2">
      <c r="H31" s="2" t="s">
        <v>44</v>
      </c>
      <c r="I31" s="4">
        <v>0.35</v>
      </c>
      <c r="J31" s="4">
        <f t="shared" si="8"/>
        <v>0.65</v>
      </c>
      <c r="K31" s="5">
        <f t="shared" si="6"/>
        <v>0.11235890178347716</v>
      </c>
      <c r="M31" s="5">
        <f t="shared" si="7"/>
        <v>6.7376908338188435E-2</v>
      </c>
    </row>
    <row r="32" spans="2:13" ht="12" x14ac:dyDescent="0.25">
      <c r="B32" s="7" t="s">
        <v>30</v>
      </c>
      <c r="E32" s="3"/>
      <c r="H32" s="2" t="s">
        <v>45</v>
      </c>
      <c r="I32" s="4">
        <v>0.4</v>
      </c>
      <c r="J32" s="4">
        <f t="shared" si="8"/>
        <v>0.6</v>
      </c>
      <c r="K32" s="5">
        <f t="shared" si="6"/>
        <v>0.12412445918111675</v>
      </c>
      <c r="M32" s="5">
        <f t="shared" si="7"/>
        <v>7.7002180957929656E-2</v>
      </c>
    </row>
    <row r="33" spans="2:13" x14ac:dyDescent="0.2">
      <c r="B33" s="2" t="s">
        <v>9</v>
      </c>
      <c r="E33" s="15">
        <v>0.5</v>
      </c>
      <c r="G33" s="11"/>
      <c r="H33" s="2" t="s">
        <v>46</v>
      </c>
      <c r="I33" s="4">
        <v>0.45</v>
      </c>
      <c r="J33" s="4">
        <f t="shared" si="8"/>
        <v>0.55000000000000004</v>
      </c>
      <c r="K33" s="5">
        <f t="shared" si="6"/>
        <v>0.13589001657875635</v>
      </c>
      <c r="M33" s="5">
        <f t="shared" si="7"/>
        <v>8.6627453577670849E-2</v>
      </c>
    </row>
    <row r="34" spans="2:13" x14ac:dyDescent="0.2">
      <c r="B34" s="2" t="s">
        <v>10</v>
      </c>
      <c r="E34" s="15">
        <v>0.5</v>
      </c>
      <c r="G34" s="12"/>
      <c r="H34" s="2" t="s">
        <v>47</v>
      </c>
      <c r="I34" s="4">
        <v>0.5</v>
      </c>
      <c r="J34" s="4">
        <f t="shared" si="8"/>
        <v>0.5</v>
      </c>
      <c r="K34" s="5">
        <f t="shared" si="6"/>
        <v>0.14765557397639595</v>
      </c>
      <c r="M34" s="5">
        <f t="shared" si="7"/>
        <v>9.6252726197412056E-2</v>
      </c>
    </row>
    <row r="35" spans="2:13" x14ac:dyDescent="0.2">
      <c r="B35" s="2" t="s">
        <v>64</v>
      </c>
      <c r="E35" s="16">
        <v>0.03</v>
      </c>
      <c r="H35" s="2" t="s">
        <v>48</v>
      </c>
      <c r="I35" s="4">
        <v>0.55000000000000004</v>
      </c>
      <c r="J35" s="4">
        <f t="shared" si="8"/>
        <v>0.44999999999999996</v>
      </c>
      <c r="K35" s="5">
        <f t="shared" si="6"/>
        <v>0.15942113137403552</v>
      </c>
      <c r="M35" s="5">
        <f t="shared" si="7"/>
        <v>0.10587799881715328</v>
      </c>
    </row>
    <row r="36" spans="2:13" x14ac:dyDescent="0.2">
      <c r="H36" s="2" t="s">
        <v>50</v>
      </c>
      <c r="I36" s="4">
        <v>0.6</v>
      </c>
      <c r="J36" s="4">
        <f t="shared" si="8"/>
        <v>0.4</v>
      </c>
      <c r="K36" s="5">
        <f t="shared" si="6"/>
        <v>0.17118668877167512</v>
      </c>
      <c r="M36" s="5">
        <f t="shared" si="7"/>
        <v>0.11550327143689446</v>
      </c>
    </row>
    <row r="37" spans="2:13" s="3" customFormat="1" ht="12" x14ac:dyDescent="0.25">
      <c r="B37" s="13" t="s">
        <v>26</v>
      </c>
      <c r="C37" s="14"/>
      <c r="D37" s="14"/>
      <c r="E37" s="14"/>
      <c r="F37" s="2"/>
      <c r="H37" s="2" t="s">
        <v>51</v>
      </c>
      <c r="I37" s="4">
        <v>0.65</v>
      </c>
      <c r="J37" s="4">
        <f t="shared" si="8"/>
        <v>0.35</v>
      </c>
      <c r="K37" s="5">
        <f t="shared" si="6"/>
        <v>0.18295224616931474</v>
      </c>
      <c r="M37" s="5">
        <f t="shared" si="7"/>
        <v>0.12512854405663568</v>
      </c>
    </row>
    <row r="38" spans="2:13" s="3" customFormat="1" x14ac:dyDescent="0.2">
      <c r="B38" s="22" t="s">
        <v>49</v>
      </c>
      <c r="C38" s="22"/>
      <c r="D38" s="22"/>
      <c r="E38" s="23">
        <f>AVERAGE(E7:E29)*12</f>
        <v>0.41855632510006602</v>
      </c>
      <c r="F38" s="23">
        <f>AVERAGE(F7:F29)*12</f>
        <v>0.13954603118888625</v>
      </c>
      <c r="H38" s="2" t="s">
        <v>52</v>
      </c>
      <c r="I38" s="4">
        <v>0.7</v>
      </c>
      <c r="J38" s="4">
        <f t="shared" si="8"/>
        <v>0.30000000000000004</v>
      </c>
      <c r="K38" s="5">
        <f t="shared" si="6"/>
        <v>0.19471780356695431</v>
      </c>
      <c r="M38" s="5">
        <f t="shared" si="7"/>
        <v>0.13475381667637687</v>
      </c>
    </row>
    <row r="39" spans="2:13" x14ac:dyDescent="0.2">
      <c r="B39" s="22" t="s">
        <v>27</v>
      </c>
      <c r="C39" s="22"/>
      <c r="D39" s="22"/>
      <c r="E39" s="24">
        <f>_xlfn.VAR.S(E7:E29)*12</f>
        <v>0.12325130353318239</v>
      </c>
      <c r="F39" s="24">
        <f>_xlfn.VAR.S(F7:F29)*12</f>
        <v>2.2988627011778687E-2</v>
      </c>
      <c r="G39" s="3"/>
      <c r="H39" s="2" t="s">
        <v>54</v>
      </c>
      <c r="I39" s="4">
        <v>0.75</v>
      </c>
      <c r="J39" s="4">
        <f t="shared" si="8"/>
        <v>0.25</v>
      </c>
      <c r="K39" s="5">
        <f t="shared" si="6"/>
        <v>0.20648336096459391</v>
      </c>
      <c r="M39" s="5">
        <f t="shared" si="7"/>
        <v>0.14437908929611809</v>
      </c>
    </row>
    <row r="40" spans="2:13" x14ac:dyDescent="0.2">
      <c r="B40" s="22" t="s">
        <v>28</v>
      </c>
      <c r="C40" s="22"/>
      <c r="D40" s="22"/>
      <c r="E40" s="23">
        <f>_xlfn.STDEV.S(E7:E29)*SQRT(12)</f>
        <v>0.35107165014165181</v>
      </c>
      <c r="F40" s="23">
        <f>_xlfn.STDEV.S(F7:F29)*SQRT(12)</f>
        <v>0.15162000861290928</v>
      </c>
      <c r="G40" s="3"/>
      <c r="H40" s="2" t="s">
        <v>55</v>
      </c>
      <c r="I40" s="4">
        <v>0.8</v>
      </c>
      <c r="J40" s="4">
        <f t="shared" si="8"/>
        <v>0.19999999999999996</v>
      </c>
      <c r="K40" s="5">
        <f t="shared" si="6"/>
        <v>0.21824891836223351</v>
      </c>
      <c r="M40" s="5">
        <f t="shared" si="7"/>
        <v>0.15400436191585931</v>
      </c>
    </row>
    <row r="41" spans="2:13" x14ac:dyDescent="0.2">
      <c r="B41" s="22" t="s">
        <v>53</v>
      </c>
      <c r="C41" s="22"/>
      <c r="D41" s="22"/>
      <c r="E41" s="50">
        <f>_xlfn.COVARIANCE.S(E7:E29,F7:F29)*12</f>
        <v>1.0261969980649297E-2</v>
      </c>
      <c r="F41" s="50"/>
      <c r="G41" s="3"/>
      <c r="H41" s="2" t="s">
        <v>57</v>
      </c>
      <c r="I41" s="4">
        <v>0.85</v>
      </c>
      <c r="J41" s="4">
        <f t="shared" si="8"/>
        <v>0.15000000000000002</v>
      </c>
      <c r="K41" s="5">
        <f t="shared" si="6"/>
        <v>0.23001447575987308</v>
      </c>
      <c r="M41" s="5">
        <f t="shared" si="7"/>
        <v>0.16362963453560048</v>
      </c>
    </row>
    <row r="42" spans="2:13" s="3" customFormat="1" x14ac:dyDescent="0.2">
      <c r="B42" s="22" t="s">
        <v>29</v>
      </c>
      <c r="C42" s="22"/>
      <c r="D42" s="22"/>
      <c r="E42" s="45">
        <f>CORREL(E7:E29,F7:F29)</f>
        <v>0.1927873183194603</v>
      </c>
      <c r="F42" s="45"/>
      <c r="H42" s="2" t="s">
        <v>58</v>
      </c>
      <c r="I42" s="4">
        <v>0.9</v>
      </c>
      <c r="J42" s="4">
        <f t="shared" si="8"/>
        <v>9.9999999999999978E-2</v>
      </c>
      <c r="K42" s="5">
        <f t="shared" si="6"/>
        <v>0.2417800331575127</v>
      </c>
      <c r="M42" s="5">
        <f t="shared" si="7"/>
        <v>0.1732549071553417</v>
      </c>
    </row>
    <row r="43" spans="2:13" s="3" customFormat="1" x14ac:dyDescent="0.2">
      <c r="B43" s="22" t="s">
        <v>56</v>
      </c>
      <c r="C43" s="22"/>
      <c r="D43" s="22"/>
      <c r="E43" s="45">
        <f>(K17-$E$35)/M17</f>
        <v>1.2223609514715161</v>
      </c>
      <c r="F43" s="45"/>
      <c r="H43" s="2" t="s">
        <v>59</v>
      </c>
      <c r="I43" s="4">
        <v>0.95</v>
      </c>
      <c r="J43" s="4">
        <f t="shared" si="8"/>
        <v>5.0000000000000044E-2</v>
      </c>
      <c r="K43" s="5">
        <f t="shared" si="6"/>
        <v>0.25354559055515224</v>
      </c>
      <c r="M43" s="5">
        <f t="shared" si="7"/>
        <v>0.18288017977508289</v>
      </c>
    </row>
    <row r="44" spans="2:13" s="3" customFormat="1" x14ac:dyDescent="0.2">
      <c r="B44" s="2"/>
      <c r="C44" s="2"/>
      <c r="D44" s="2"/>
      <c r="E44" s="2"/>
      <c r="F44" s="2"/>
      <c r="H44" s="2" t="s">
        <v>60</v>
      </c>
      <c r="I44" s="4">
        <v>1</v>
      </c>
      <c r="J44" s="4">
        <f t="shared" si="8"/>
        <v>0</v>
      </c>
      <c r="K44" s="5">
        <f t="shared" si="6"/>
        <v>0.26531114795279187</v>
      </c>
      <c r="M44" s="5">
        <f t="shared" si="7"/>
        <v>0.19250545239482411</v>
      </c>
    </row>
    <row r="45" spans="2:13" s="3" customFormat="1" x14ac:dyDescent="0.2">
      <c r="B45" s="2"/>
      <c r="C45" s="2"/>
      <c r="D45" s="2"/>
      <c r="E45" s="2"/>
      <c r="F45" s="2"/>
      <c r="H45" s="2" t="s">
        <v>61</v>
      </c>
      <c r="I45" s="4">
        <v>1.05</v>
      </c>
      <c r="J45" s="4">
        <f t="shared" si="8"/>
        <v>-5.0000000000000044E-2</v>
      </c>
      <c r="K45" s="5">
        <f t="shared" si="6"/>
        <v>0.2770767053504315</v>
      </c>
      <c r="M45" s="5">
        <f t="shared" si="7"/>
        <v>0.20213072501456533</v>
      </c>
    </row>
    <row r="46" spans="2:13" s="3" customFormat="1" x14ac:dyDescent="0.2">
      <c r="B46" s="2"/>
      <c r="C46" s="2"/>
      <c r="D46" s="2"/>
      <c r="E46" s="2"/>
      <c r="F46" s="2"/>
      <c r="H46" s="2" t="s">
        <v>62</v>
      </c>
      <c r="I46" s="4">
        <v>1.1000000000000001</v>
      </c>
      <c r="J46" s="4">
        <f t="shared" si="8"/>
        <v>-0.10000000000000009</v>
      </c>
      <c r="K46" s="5">
        <f t="shared" si="6"/>
        <v>0.28884226274807107</v>
      </c>
      <c r="M46" s="5">
        <f t="shared" si="7"/>
        <v>0.21175599763430655</v>
      </c>
    </row>
    <row r="47" spans="2:13" s="3" customFormat="1" x14ac:dyDescent="0.2">
      <c r="G47" s="2"/>
      <c r="H47" s="2" t="s">
        <v>63</v>
      </c>
      <c r="I47" s="4">
        <v>1.1499999999999999</v>
      </c>
      <c r="J47" s="4">
        <f t="shared" si="8"/>
        <v>-0.14999999999999991</v>
      </c>
      <c r="K47" s="5">
        <f t="shared" si="6"/>
        <v>0.30060782014571064</v>
      </c>
      <c r="M47" s="5">
        <f t="shared" si="7"/>
        <v>0.22138127025404772</v>
      </c>
    </row>
    <row r="48" spans="2:13" x14ac:dyDescent="0.2">
      <c r="H48" s="2" t="s">
        <v>65</v>
      </c>
      <c r="I48" s="4">
        <v>1.2</v>
      </c>
      <c r="J48" s="4">
        <f t="shared" si="8"/>
        <v>-0.19999999999999996</v>
      </c>
      <c r="K48" s="5">
        <f t="shared" si="6"/>
        <v>0.31237337754335021</v>
      </c>
      <c r="M48" s="5">
        <f t="shared" si="7"/>
        <v>0.23100654287378891</v>
      </c>
    </row>
    <row r="49" spans="8:13" x14ac:dyDescent="0.2">
      <c r="H49" s="2" t="s">
        <v>66</v>
      </c>
      <c r="I49" s="4">
        <v>1.25</v>
      </c>
      <c r="J49" s="4">
        <f t="shared" si="8"/>
        <v>-0.25</v>
      </c>
      <c r="K49" s="5">
        <f t="shared" si="6"/>
        <v>0.32413893494098983</v>
      </c>
      <c r="M49" s="5">
        <f t="shared" si="7"/>
        <v>0.24063181549353013</v>
      </c>
    </row>
    <row r="50" spans="8:13" x14ac:dyDescent="0.2">
      <c r="H50" s="2" t="s">
        <v>67</v>
      </c>
      <c r="I50" s="4">
        <v>1.3</v>
      </c>
      <c r="J50" s="4">
        <f t="shared" si="8"/>
        <v>-0.30000000000000004</v>
      </c>
      <c r="K50" s="5">
        <f t="shared" si="6"/>
        <v>0.33590449233862946</v>
      </c>
      <c r="M50" s="5">
        <f t="shared" si="7"/>
        <v>0.25025708811327135</v>
      </c>
    </row>
    <row r="51" spans="8:13" x14ac:dyDescent="0.2">
      <c r="H51" s="2" t="s">
        <v>68</v>
      </c>
      <c r="I51" s="4">
        <v>1.35</v>
      </c>
      <c r="J51" s="4">
        <f t="shared" si="8"/>
        <v>-0.35000000000000009</v>
      </c>
      <c r="K51" s="5">
        <f t="shared" si="6"/>
        <v>0.34767004973626903</v>
      </c>
      <c r="M51" s="5">
        <f t="shared" si="7"/>
        <v>0.25988236073301257</v>
      </c>
    </row>
    <row r="52" spans="8:13" x14ac:dyDescent="0.2">
      <c r="H52" s="2" t="s">
        <v>69</v>
      </c>
      <c r="I52" s="4">
        <v>1.4</v>
      </c>
      <c r="J52" s="4">
        <f t="shared" si="8"/>
        <v>-0.39999999999999991</v>
      </c>
      <c r="K52" s="5">
        <f t="shared" si="6"/>
        <v>0.3594356071339086</v>
      </c>
      <c r="M52" s="5">
        <f t="shared" si="7"/>
        <v>0.26950763335275374</v>
      </c>
    </row>
    <row r="53" spans="8:13" x14ac:dyDescent="0.2">
      <c r="H53" s="2" t="s">
        <v>70</v>
      </c>
      <c r="I53" s="4">
        <v>1.45</v>
      </c>
      <c r="J53" s="4">
        <f t="shared" si="8"/>
        <v>-0.44999999999999996</v>
      </c>
      <c r="K53" s="5">
        <f t="shared" si="6"/>
        <v>0.37120116453154817</v>
      </c>
      <c r="M53" s="5">
        <f t="shared" si="7"/>
        <v>0.27913290597249496</v>
      </c>
    </row>
    <row r="54" spans="8:13" x14ac:dyDescent="0.2">
      <c r="H54" s="2" t="s">
        <v>71</v>
      </c>
      <c r="I54" s="4">
        <v>1.5</v>
      </c>
      <c r="J54" s="4">
        <f t="shared" si="8"/>
        <v>-0.5</v>
      </c>
      <c r="K54" s="5">
        <f t="shared" si="6"/>
        <v>0.38296672192918779</v>
      </c>
      <c r="M54" s="5">
        <f t="shared" si="7"/>
        <v>0.28875817859223618</v>
      </c>
    </row>
    <row r="55" spans="8:13" x14ac:dyDescent="0.2">
      <c r="H55" s="2" t="s">
        <v>72</v>
      </c>
      <c r="I55" s="4">
        <v>1.55</v>
      </c>
      <c r="J55" s="4">
        <f t="shared" si="8"/>
        <v>-0.55000000000000004</v>
      </c>
      <c r="K55" s="5">
        <f t="shared" si="6"/>
        <v>0.39473227932682742</v>
      </c>
      <c r="M55" s="5">
        <f t="shared" si="7"/>
        <v>0.2983834512119774</v>
      </c>
    </row>
    <row r="56" spans="8:13" x14ac:dyDescent="0.2">
      <c r="H56" s="2" t="s">
        <v>73</v>
      </c>
      <c r="I56" s="4">
        <v>1.6</v>
      </c>
      <c r="J56" s="4">
        <f t="shared" si="8"/>
        <v>-0.60000000000000009</v>
      </c>
      <c r="K56" s="5">
        <f t="shared" si="6"/>
        <v>0.40649783672446699</v>
      </c>
      <c r="M56" s="5">
        <f t="shared" si="7"/>
        <v>0.30800872383171862</v>
      </c>
    </row>
    <row r="59" spans="8:13" x14ac:dyDescent="0.2">
      <c r="I59" s="4"/>
    </row>
  </sheetData>
  <mergeCells count="9">
    <mergeCell ref="E43:F43"/>
    <mergeCell ref="H4:M4"/>
    <mergeCell ref="H19:M20"/>
    <mergeCell ref="I22:I23"/>
    <mergeCell ref="J22:J23"/>
    <mergeCell ref="K22:K23"/>
    <mergeCell ref="M22:M23"/>
    <mergeCell ref="E41:F41"/>
    <mergeCell ref="E42:F4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866A-DD1F-4DFF-BE5E-7A07ADEF1AED}">
  <dimension ref="A1"/>
  <sheetViews>
    <sheetView topLeftCell="A4" workbookViewId="0">
      <selection activeCell="D36" sqref="D36"/>
    </sheetView>
  </sheetViews>
  <sheetFormatPr defaultRowHeight="13.8" x14ac:dyDescent="0.25"/>
  <cols>
    <col min="1" max="16384" width="9" style="51"/>
  </cols>
  <sheetData>
    <row r="1" s="51" customForma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Capital Allocation Line 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2023-03-31T10:54:07Z</dcterms:modified>
</cp:coreProperties>
</file>