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689" documentId="8_{9A174472-7700-4ABB-96C9-83D622A9285B}" xr6:coauthVersionLast="47" xr6:coauthVersionMax="47" xr10:uidLastSave="{1E96D8E9-4EED-4CCE-851C-745AFB252CAC}"/>
  <bookViews>
    <workbookView xWindow="-108" yWindow="-108" windowWidth="23256" windowHeight="12576" xr2:uid="{F3D6ED72-1B00-43D8-9B5D-5C38EEFFDCDC}"/>
  </bookViews>
  <sheets>
    <sheet name="Cover Page" sheetId="5" r:id="rId1"/>
    <sheet name="Info" sheetId="4" r:id="rId2"/>
    <sheet name="Solution" sheetId="2" r:id="rId3"/>
    <sheet name="Debt Amortization" sheetId="3" r:id="rId4"/>
    <sheet name="Save 60%" sheetId="6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C14" i="4"/>
  <c r="C12" i="4"/>
  <c r="E32" i="3" l="1"/>
  <c r="E23" i="3"/>
  <c r="D29" i="3" l="1"/>
  <c r="E31" i="3"/>
  <c r="E30" i="3"/>
  <c r="E29" i="3"/>
  <c r="E22" i="3"/>
  <c r="E21" i="3"/>
  <c r="E20" i="3"/>
  <c r="D20" i="3"/>
  <c r="E33" i="3" l="1"/>
  <c r="F29" i="3"/>
  <c r="C30" i="3" s="1"/>
  <c r="D30" i="3" s="1"/>
  <c r="E24" i="3"/>
  <c r="F30" i="3" l="1"/>
  <c r="C31" i="3" s="1"/>
  <c r="D31" i="3" s="1"/>
  <c r="F20" i="3"/>
  <c r="C21" i="3" s="1"/>
  <c r="D21" i="3" s="1"/>
  <c r="F31" i="3" l="1"/>
  <c r="C32" i="3" s="1"/>
  <c r="D32" i="3" s="1"/>
  <c r="E27" i="2"/>
  <c r="C59" i="2" s="1"/>
  <c r="C58" i="2" s="1"/>
  <c r="C12" i="2"/>
  <c r="C38" i="2" s="1"/>
  <c r="C25" i="2"/>
  <c r="D33" i="3" l="1"/>
  <c r="F21" i="3"/>
  <c r="C22" i="3" s="1"/>
  <c r="E28" i="2"/>
  <c r="C66" i="2" s="1"/>
  <c r="C65" i="2" s="1"/>
  <c r="E25" i="2"/>
  <c r="C45" i="2" s="1"/>
  <c r="K26" i="2"/>
  <c r="K27" i="2"/>
  <c r="D25" i="2"/>
  <c r="C9" i="2"/>
  <c r="K24" i="2"/>
  <c r="E26" i="2"/>
  <c r="D16" i="2" l="1"/>
  <c r="C41" i="2"/>
  <c r="C44" i="2"/>
  <c r="C52" i="2"/>
  <c r="C51" i="2" s="1"/>
  <c r="C42" i="2"/>
  <c r="C37" i="2"/>
  <c r="D9" i="2"/>
  <c r="E9" i="2" s="1"/>
  <c r="F9" i="2" s="1"/>
  <c r="G9" i="2" s="1"/>
  <c r="F32" i="3"/>
  <c r="D22" i="3"/>
  <c r="F22" i="3" s="1"/>
  <c r="C23" i="3" s="1"/>
  <c r="K25" i="2"/>
  <c r="K29" i="2" s="1"/>
  <c r="K30" i="2" s="1"/>
  <c r="K31" i="2" s="1"/>
  <c r="F25" i="2"/>
  <c r="E29" i="2"/>
  <c r="D23" i="3" l="1"/>
  <c r="D24" i="3" s="1"/>
  <c r="F23" i="3"/>
  <c r="E30" i="2"/>
  <c r="C26" i="2"/>
  <c r="D26" i="2" s="1"/>
  <c r="D12" i="2"/>
  <c r="E42" i="2" s="1"/>
  <c r="E16" i="2" l="1"/>
  <c r="C48" i="2"/>
  <c r="F26" i="2"/>
  <c r="E12" i="2" s="1"/>
  <c r="C49" i="2" l="1"/>
  <c r="E49" i="2" s="1"/>
  <c r="C27" i="2"/>
  <c r="D27" i="2" s="1"/>
  <c r="F27" i="2" l="1"/>
  <c r="F12" i="2" s="1"/>
  <c r="C55" i="2"/>
  <c r="C56" i="2" s="1"/>
  <c r="F16" i="2"/>
  <c r="C28" i="2" l="1"/>
  <c r="D28" i="2" s="1"/>
  <c r="E56" i="2"/>
  <c r="F28" i="2" l="1"/>
  <c r="G12" i="2" s="1"/>
  <c r="C62" i="2"/>
  <c r="C63" i="2" s="1"/>
  <c r="G16" i="2"/>
  <c r="H16" i="2" s="1"/>
  <c r="D29" i="2"/>
  <c r="D30" i="2" s="1"/>
  <c r="E63" i="2" l="1"/>
</calcChain>
</file>

<file path=xl/sharedStrings.xml><?xml version="1.0" encoding="utf-8"?>
<sst xmlns="http://schemas.openxmlformats.org/spreadsheetml/2006/main" count="108" uniqueCount="73">
  <si>
    <t>Statement of Financial Position</t>
  </si>
  <si>
    <t>Statement of Comprehensive Income</t>
  </si>
  <si>
    <t>Y1</t>
  </si>
  <si>
    <t>Y2</t>
  </si>
  <si>
    <t>Y3</t>
  </si>
  <si>
    <t>Y4</t>
  </si>
  <si>
    <t>Finance cost</t>
  </si>
  <si>
    <t>Par Value (in USD)</t>
  </si>
  <si>
    <t>Issuing costs (in USD)</t>
  </si>
  <si>
    <t>Current assets</t>
  </si>
  <si>
    <t>Cash</t>
  </si>
  <si>
    <t>Non-current liabilities</t>
  </si>
  <si>
    <t xml:space="preserve">Effective interest rate </t>
  </si>
  <si>
    <t xml:space="preserve">Coupon rate </t>
  </si>
  <si>
    <t>Working:</t>
  </si>
  <si>
    <t>Year</t>
  </si>
  <si>
    <t>Coupon</t>
  </si>
  <si>
    <t>Opening balance</t>
  </si>
  <si>
    <t>Closing balance</t>
  </si>
  <si>
    <t>P&amp;L</t>
  </si>
  <si>
    <t>SFP</t>
  </si>
  <si>
    <t>Coupon payment (in USD)</t>
  </si>
  <si>
    <t>Check!</t>
  </si>
  <si>
    <t>Receive:</t>
  </si>
  <si>
    <t>Pay back:</t>
  </si>
  <si>
    <t>Total finance cost</t>
  </si>
  <si>
    <t>that finance cost needs to be spread over the life of the instrument</t>
  </si>
  <si>
    <t>Y0:</t>
  </si>
  <si>
    <t>Debit: Cash</t>
  </si>
  <si>
    <t>Credit: Financial obligations</t>
  </si>
  <si>
    <t>Financial obligations</t>
  </si>
  <si>
    <t>Y1:</t>
  </si>
  <si>
    <t>Debit: Finance cost</t>
  </si>
  <si>
    <t>Credit: Cash</t>
  </si>
  <si>
    <t>Debit: Finance obligations</t>
  </si>
  <si>
    <t>check!</t>
  </si>
  <si>
    <t>Effective interest rate</t>
  </si>
  <si>
    <t>Coupon payments</t>
  </si>
  <si>
    <t>Discount</t>
  </si>
  <si>
    <t>Principal value</t>
  </si>
  <si>
    <t>Total principal to be paid back</t>
  </si>
  <si>
    <t>Interest expense</t>
  </si>
  <si>
    <t>Maturity (in years)</t>
  </si>
  <si>
    <t>Total</t>
  </si>
  <si>
    <t>Scenario 1</t>
  </si>
  <si>
    <t>Scenario 2</t>
  </si>
  <si>
    <t>Y0</t>
  </si>
  <si>
    <t>ABC Corporation</t>
  </si>
  <si>
    <t>Debt Amortization Schedule</t>
  </si>
  <si>
    <t>Accounting transactions:</t>
  </si>
  <si>
    <t>Y2:</t>
  </si>
  <si>
    <t>Y3:</t>
  </si>
  <si>
    <t>Y4:</t>
  </si>
  <si>
    <t>How is this debt obligation recorded in ABC Corporation's financial statements?</t>
  </si>
  <si>
    <t>ABC Corporation has issued debt securities with the following characteristics:</t>
  </si>
  <si>
    <t>Number of securities</t>
  </si>
  <si>
    <t>Financial Statements extract</t>
  </si>
  <si>
    <t>any differences you get are due to rounding</t>
  </si>
  <si>
    <t>XYZ Corporation</t>
  </si>
  <si>
    <t>XYZ Corporation has issued debt securities with the following characteristics:</t>
  </si>
  <si>
    <t>Show the company's debt amortization schedule, if:</t>
  </si>
  <si>
    <t>Scenario 1: interest expense = 4%</t>
  </si>
  <si>
    <t>Scenario 2: interest expense = 6%</t>
  </si>
  <si>
    <t>Solution:</t>
  </si>
  <si>
    <t>Description</t>
  </si>
  <si>
    <t>This Excel model is for educational purposes only.</t>
  </si>
  <si>
    <t>Strictly Confidential</t>
  </si>
  <si>
    <t>All content is Copyright material of 365 Financial Analyst ®</t>
  </si>
  <si>
    <t>Non-current debt obligations</t>
  </si>
  <si>
    <t>Year / USD thousands</t>
  </si>
  <si>
    <t>This Excel template illustrates how to calculate and present non-current debt liabilities in a firm's financial statements.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</si>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</sst>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2060"/>
      <name val="Arial"/>
      <family val="2"/>
    </font>
    <font>
      <u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12"/>
      <color rgb="FF0070C0"/>
      <name val="Arial"/>
      <family val="2"/>
    </font>
    <font>
      <sz val="11"/>
      <color rgb="FF000000"/>
      <name val="Calibri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9" fillId="0" borderId="0"/>
  </cellStyleXfs>
  <cellXfs count="64">
    <xf numFmtId="0" fontId="0" fillId="0" borderId="0" xfId="0"/>
    <xf numFmtId="0" fontId="2" fillId="0" borderId="0" xfId="0" applyFont="1"/>
    <xf numFmtId="6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0" fontId="3" fillId="0" borderId="0" xfId="0" applyFont="1"/>
    <xf numFmtId="164" fontId="3" fillId="2" borderId="0" xfId="1" applyNumberFormat="1" applyFont="1" applyFill="1"/>
    <xf numFmtId="43" fontId="2" fillId="0" borderId="0" xfId="1" applyFont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7" fontId="2" fillId="0" borderId="0" xfId="0" applyNumberFormat="1" applyFont="1"/>
    <xf numFmtId="164" fontId="3" fillId="0" borderId="1" xfId="1" applyNumberFormat="1" applyFont="1" applyBorder="1"/>
    <xf numFmtId="164" fontId="3" fillId="0" borderId="0" xfId="0" applyNumberFormat="1" applyFont="1"/>
    <xf numFmtId="0" fontId="2" fillId="0" borderId="2" xfId="0" applyFont="1" applyBorder="1"/>
    <xf numFmtId="164" fontId="2" fillId="0" borderId="3" xfId="1" applyNumberFormat="1" applyFont="1" applyBorder="1"/>
    <xf numFmtId="0" fontId="2" fillId="0" borderId="4" xfId="0" applyFont="1" applyBorder="1"/>
    <xf numFmtId="164" fontId="2" fillId="0" borderId="5" xfId="1" applyNumberFormat="1" applyFont="1" applyBorder="1"/>
    <xf numFmtId="165" fontId="2" fillId="0" borderId="5" xfId="0" applyNumberFormat="1" applyFont="1" applyBorder="1"/>
    <xf numFmtId="10" fontId="2" fillId="0" borderId="0" xfId="2" applyNumberFormat="1" applyFont="1"/>
    <xf numFmtId="9" fontId="2" fillId="0" borderId="5" xfId="0" applyNumberFormat="1" applyFont="1" applyBorder="1"/>
    <xf numFmtId="166" fontId="2" fillId="0" borderId="0" xfId="2" applyNumberFormat="1" applyFont="1"/>
    <xf numFmtId="0" fontId="2" fillId="0" borderId="6" xfId="0" applyFont="1" applyBorder="1"/>
    <xf numFmtId="10" fontId="2" fillId="0" borderId="7" xfId="0" applyNumberFormat="1" applyFont="1" applyBorder="1"/>
    <xf numFmtId="0" fontId="7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vertical="top"/>
    </xf>
    <xf numFmtId="0" fontId="8" fillId="0" borderId="0" xfId="0" applyFont="1"/>
    <xf numFmtId="164" fontId="9" fillId="0" borderId="0" xfId="0" applyNumberFormat="1" applyFont="1"/>
    <xf numFmtId="0" fontId="9" fillId="0" borderId="0" xfId="0" applyFont="1"/>
    <xf numFmtId="165" fontId="2" fillId="0" borderId="0" xfId="0" applyNumberFormat="1" applyFont="1"/>
    <xf numFmtId="165" fontId="2" fillId="0" borderId="7" xfId="0" applyNumberFormat="1" applyFont="1" applyBorder="1"/>
    <xf numFmtId="0" fontId="18" fillId="0" borderId="0" xfId="0" applyFont="1"/>
    <xf numFmtId="0" fontId="20" fillId="3" borderId="14" xfId="5" applyFont="1" applyFill="1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164" fontId="20" fillId="0" borderId="1" xfId="1" applyNumberFormat="1" applyFont="1" applyBorder="1"/>
    <xf numFmtId="164" fontId="20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/>
    <xf numFmtId="0" fontId="10" fillId="4" borderId="0" xfId="3" applyFont="1" applyFill="1"/>
    <xf numFmtId="0" fontId="11" fillId="4" borderId="0" xfId="3" applyFont="1" applyFill="1"/>
    <xf numFmtId="0" fontId="12" fillId="4" borderId="0" xfId="3" applyFont="1" applyFill="1"/>
    <xf numFmtId="0" fontId="13" fillId="4" borderId="0" xfId="3" applyFont="1" applyFill="1" applyProtection="1">
      <protection locked="0"/>
    </xf>
    <xf numFmtId="0" fontId="12" fillId="4" borderId="8" xfId="3" applyFont="1" applyFill="1" applyBorder="1" applyProtection="1">
      <protection locked="0"/>
    </xf>
    <xf numFmtId="0" fontId="12" fillId="4" borderId="8" xfId="3" applyFont="1" applyFill="1" applyBorder="1"/>
    <xf numFmtId="0" fontId="12" fillId="4" borderId="9" xfId="3" applyFont="1" applyFill="1" applyBorder="1"/>
    <xf numFmtId="0" fontId="14" fillId="4" borderId="0" xfId="3" applyFont="1" applyFill="1"/>
    <xf numFmtId="0" fontId="12" fillId="4" borderId="13" xfId="3" applyFont="1" applyFill="1" applyBorder="1"/>
    <xf numFmtId="0" fontId="15" fillId="4" borderId="0" xfId="3" applyFont="1" applyFill="1"/>
    <xf numFmtId="0" fontId="14" fillId="4" borderId="0" xfId="3" applyFont="1" applyFill="1" applyAlignment="1">
      <alignment horizontal="right"/>
    </xf>
    <xf numFmtId="0" fontId="17" fillId="4" borderId="0" xfId="4" applyFont="1" applyFill="1" applyBorder="1"/>
    <xf numFmtId="0" fontId="22" fillId="4" borderId="0" xfId="3" applyFont="1" applyFill="1"/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0" fillId="4" borderId="0" xfId="0" applyFill="1"/>
  </cellXfs>
  <cellStyles count="6">
    <cellStyle name="Comma" xfId="1" builtinId="3"/>
    <cellStyle name="Hyperlink 2 2" xfId="4" xr:uid="{75874DDF-472F-4118-8D34-AB7254E66526}"/>
    <cellStyle name="Normal" xfId="0" builtinId="0"/>
    <cellStyle name="Normal 2" xfId="5" xr:uid="{42F8F16B-523B-4B59-BE48-9710891374E3}"/>
    <cellStyle name="Normal 2 2 2" xfId="3" xr:uid="{981407CB-DAE0-45ED-A8A0-70AFAECDAEF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8</xdr:col>
      <xdr:colOff>413022</xdr:colOff>
      <xdr:row>7</xdr:row>
      <xdr:rowOff>181720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D516F-ED8D-48AD-8B84-D3E322814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5771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FACD21-C5FD-4FBC-BCE4-2F7161A5236B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AA244D-DC6E-4D16-AD08-A9CE2B1A6B5A}"/>
            </a:ext>
          </a:extLst>
        </xdr:cNvPr>
        <xdr:cNvSpPr/>
      </xdr:nvSpPr>
      <xdr:spPr>
        <a:xfrm>
          <a:off x="1600201" y="6237514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36AFE-2E21-482F-A44B-1477EE282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48E2A1-F2DB-496B-ACD2-72A63406E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8BBE7-D28E-4E40-A29E-99552671C89C}">
  <dimension ref="A1:P42"/>
  <sheetViews>
    <sheetView showGridLines="0" tabSelected="1" zoomScale="70" zoomScaleNormal="70" workbookViewId="0">
      <selection activeCell="L10" sqref="L10"/>
    </sheetView>
  </sheetViews>
  <sheetFormatPr defaultColWidth="9.21875" defaultRowHeight="13.8" x14ac:dyDescent="0.25"/>
  <cols>
    <col min="1" max="2" width="11.21875" style="44" customWidth="1"/>
    <col min="3" max="3" width="33.77734375" style="44" customWidth="1"/>
    <col min="4" max="5" width="11.21875" style="44" customWidth="1"/>
    <col min="6" max="6" width="29.21875" style="44" customWidth="1"/>
    <col min="7" max="22" width="11.21875" style="44" customWidth="1"/>
    <col min="23" max="25" width="9.21875" style="44"/>
    <col min="26" max="26" width="9.21875" style="44" customWidth="1"/>
    <col min="27" max="16384" width="9.21875" style="44"/>
  </cols>
  <sheetData>
    <row r="1" spans="1:16" ht="19.5" customHeight="1" x14ac:dyDescent="0.25"/>
    <row r="2" spans="1:16" ht="19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9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9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9.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9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9.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9.5" customHeigh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9.5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4.6" x14ac:dyDescent="0.4">
      <c r="A10" s="45"/>
      <c r="B10" s="46"/>
      <c r="C10" s="47" t="s">
        <v>68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O10" s="46"/>
      <c r="P10" s="46"/>
    </row>
    <row r="11" spans="1:16" ht="19.5" customHeight="1" x14ac:dyDescent="0.25">
      <c r="A11" s="45"/>
      <c r="B11" s="46"/>
      <c r="C11" s="48"/>
      <c r="D11" s="49"/>
      <c r="E11" s="49"/>
      <c r="F11" s="49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9.5" customHeight="1" x14ac:dyDescent="0.25">
      <c r="A12" s="45"/>
      <c r="B12" s="50"/>
      <c r="C12" s="51" t="s">
        <v>64</v>
      </c>
      <c r="D12" s="46"/>
      <c r="E12" s="46"/>
      <c r="F12" s="5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9.5" customHeight="1" x14ac:dyDescent="0.25">
      <c r="A13" s="45"/>
      <c r="B13" s="50"/>
      <c r="C13" s="57" t="s">
        <v>70</v>
      </c>
      <c r="D13" s="58"/>
      <c r="E13" s="58"/>
      <c r="F13" s="59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32.549999999999997" customHeight="1" x14ac:dyDescent="0.25">
      <c r="A14" s="45"/>
      <c r="B14" s="50"/>
      <c r="C14" s="60"/>
      <c r="D14" s="61"/>
      <c r="E14" s="61"/>
      <c r="F14" s="62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9.5" customHeight="1" x14ac:dyDescent="0.25">
      <c r="A15" s="45"/>
      <c r="B15" s="46"/>
      <c r="C15" s="52"/>
      <c r="D15" s="52"/>
      <c r="E15" s="52"/>
      <c r="F15" s="52"/>
      <c r="G15" s="49"/>
      <c r="H15" s="49"/>
      <c r="I15" s="49"/>
      <c r="J15" s="49"/>
      <c r="K15" s="49"/>
      <c r="L15" s="49"/>
      <c r="M15" s="49"/>
      <c r="N15" s="49"/>
      <c r="O15" s="46"/>
      <c r="P15" s="46"/>
    </row>
    <row r="16" spans="1:16" ht="19.5" customHeight="1" x14ac:dyDescent="0.25">
      <c r="A16" s="45"/>
      <c r="B16" s="46"/>
      <c r="C16" s="53" t="s">
        <v>65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 t="s">
        <v>66</v>
      </c>
      <c r="O16" s="46"/>
      <c r="P16" s="46"/>
    </row>
    <row r="17" spans="1:16" ht="19.5" customHeight="1" x14ac:dyDescent="0.25">
      <c r="A17" s="45"/>
      <c r="B17" s="46"/>
      <c r="C17" s="53" t="s">
        <v>67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6"/>
      <c r="O17" s="46"/>
      <c r="P17" s="46"/>
    </row>
    <row r="18" spans="1:16" ht="19.5" customHeight="1" x14ac:dyDescent="0.25">
      <c r="A18" s="45"/>
      <c r="B18" s="46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46"/>
      <c r="O18" s="46"/>
      <c r="P18" s="46"/>
    </row>
    <row r="19" spans="1:16" ht="19.5" customHeight="1" x14ac:dyDescent="0.25">
      <c r="A19" s="45"/>
      <c r="B19" s="46"/>
      <c r="C19" s="53" t="s">
        <v>72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46"/>
      <c r="O19" s="46"/>
      <c r="P19" s="46"/>
    </row>
    <row r="20" spans="1:16" ht="19.5" customHeight="1" x14ac:dyDescent="0.25">
      <c r="A20" s="45"/>
      <c r="B20" s="46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6"/>
      <c r="O20" s="46"/>
      <c r="P20" s="46"/>
    </row>
    <row r="21" spans="1:16" ht="19.5" customHeight="1" x14ac:dyDescent="0.25">
      <c r="A21" s="45"/>
      <c r="B21" s="4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46"/>
      <c r="O21" s="46"/>
      <c r="P21" s="46"/>
    </row>
    <row r="22" spans="1:16" ht="19.5" customHeight="1" x14ac:dyDescent="0.25">
      <c r="A22" s="45"/>
      <c r="B22" s="4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46"/>
      <c r="O22" s="46"/>
      <c r="P22" s="46"/>
    </row>
    <row r="23" spans="1:16" ht="19.5" customHeight="1" x14ac:dyDescent="0.25">
      <c r="A23" s="45"/>
      <c r="B23" s="4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46"/>
      <c r="O23" s="46"/>
      <c r="P23" s="46"/>
    </row>
    <row r="24" spans="1:16" ht="19.5" customHeight="1" x14ac:dyDescent="0.4">
      <c r="A24" s="45"/>
      <c r="B24" s="46"/>
      <c r="C24" s="56" t="s">
        <v>71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46"/>
      <c r="O24" s="46"/>
      <c r="P24" s="46"/>
    </row>
    <row r="25" spans="1:16" ht="19.5" customHeight="1" x14ac:dyDescent="0.25">
      <c r="A25" s="45"/>
      <c r="B25" s="4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46"/>
      <c r="O25" s="46"/>
      <c r="P25" s="46"/>
    </row>
    <row r="26" spans="1:16" ht="19.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9.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4" customFormat="1" ht="19.5" customHeight="1" x14ac:dyDescent="0.25"/>
    <row r="34" s="44" customFormat="1" ht="19.5" customHeight="1" x14ac:dyDescent="0.25"/>
    <row r="35" s="44" customFormat="1" ht="19.5" customHeight="1" x14ac:dyDescent="0.25"/>
    <row r="36" s="44" customFormat="1" ht="19.5" customHeight="1" x14ac:dyDescent="0.25"/>
    <row r="37" s="44" customFormat="1" ht="19.5" customHeight="1" x14ac:dyDescent="0.25"/>
    <row r="38" s="44" customFormat="1" ht="19.5" customHeight="1" x14ac:dyDescent="0.25"/>
    <row r="39" s="44" customFormat="1" ht="19.5" customHeight="1" x14ac:dyDescent="0.25"/>
    <row r="40" s="44" customFormat="1" ht="19.5" customHeight="1" x14ac:dyDescent="0.25"/>
    <row r="41" s="44" customFormat="1" ht="19.5" customHeight="1" x14ac:dyDescent="0.25"/>
    <row r="42" s="44" customFormat="1" ht="19.5" customHeight="1" x14ac:dyDescent="0.25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CDAA-7097-4055-9B50-537109BA2EF3}">
  <dimension ref="B3:C17"/>
  <sheetViews>
    <sheetView showGridLines="0" workbookViewId="0">
      <selection activeCell="B3" sqref="B3"/>
    </sheetView>
  </sheetViews>
  <sheetFormatPr defaultColWidth="8.77734375" defaultRowHeight="11.4" x14ac:dyDescent="0.2"/>
  <cols>
    <col min="1" max="1" width="2.109375" style="1" customWidth="1"/>
    <col min="2" max="2" width="22.88671875" style="1" bestFit="1" customWidth="1"/>
    <col min="3" max="3" width="11.88671875" style="1" customWidth="1"/>
    <col min="4" max="16384" width="8.77734375" style="1"/>
  </cols>
  <sheetData>
    <row r="3" spans="2:3" ht="15.6" x14ac:dyDescent="0.3">
      <c r="B3" s="37" t="s">
        <v>47</v>
      </c>
    </row>
    <row r="5" spans="2:3" x14ac:dyDescent="0.2">
      <c r="B5" s="13" t="s">
        <v>54</v>
      </c>
    </row>
    <row r="6" spans="2:3" ht="12" thickBot="1" x14ac:dyDescent="0.25"/>
    <row r="7" spans="2:3" x14ac:dyDescent="0.2">
      <c r="B7" s="17" t="s">
        <v>55</v>
      </c>
      <c r="C7" s="18">
        <v>100000</v>
      </c>
    </row>
    <row r="8" spans="2:3" x14ac:dyDescent="0.2">
      <c r="B8" s="19" t="s">
        <v>7</v>
      </c>
      <c r="C8" s="20">
        <v>100</v>
      </c>
    </row>
    <row r="9" spans="2:3" x14ac:dyDescent="0.2">
      <c r="B9" s="19" t="s">
        <v>8</v>
      </c>
      <c r="C9" s="20">
        <v>50000</v>
      </c>
    </row>
    <row r="10" spans="2:3" x14ac:dyDescent="0.2">
      <c r="B10" s="19" t="s">
        <v>42</v>
      </c>
      <c r="C10" s="20">
        <v>4</v>
      </c>
    </row>
    <row r="11" spans="2:3" x14ac:dyDescent="0.2">
      <c r="B11" s="19" t="s">
        <v>13</v>
      </c>
      <c r="C11" s="21">
        <v>2.5000000000000001E-2</v>
      </c>
    </row>
    <row r="12" spans="2:3" x14ac:dyDescent="0.2">
      <c r="B12" s="19" t="s">
        <v>21</v>
      </c>
      <c r="C12" s="20">
        <f>C7*C8*C11</f>
        <v>250000</v>
      </c>
    </row>
    <row r="13" spans="2:3" x14ac:dyDescent="0.2">
      <c r="B13" s="19" t="s">
        <v>38</v>
      </c>
      <c r="C13" s="23">
        <v>0.05</v>
      </c>
    </row>
    <row r="14" spans="2:3" x14ac:dyDescent="0.2">
      <c r="B14" s="19" t="s">
        <v>40</v>
      </c>
      <c r="C14" s="20">
        <f>C7*C8*(1+C13)</f>
        <v>10500000</v>
      </c>
    </row>
    <row r="15" spans="2:3" ht="12" thickBot="1" x14ac:dyDescent="0.25">
      <c r="B15" s="25" t="s">
        <v>12</v>
      </c>
      <c r="C15" s="26">
        <f>Solution!D23</f>
        <v>3.8175000000000001E-2</v>
      </c>
    </row>
    <row r="17" spans="2:2" x14ac:dyDescent="0.2">
      <c r="B17" s="1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AEEFE-C6DB-47A6-8119-F477B05446A6}">
  <dimension ref="B3:L66"/>
  <sheetViews>
    <sheetView showGridLines="0" topLeftCell="A40" zoomScale="90" zoomScaleNormal="90" workbookViewId="0">
      <selection activeCell="B54" sqref="B54"/>
    </sheetView>
  </sheetViews>
  <sheetFormatPr defaultColWidth="8.77734375" defaultRowHeight="11.4" x14ac:dyDescent="0.2"/>
  <cols>
    <col min="1" max="1" width="3.44140625" style="1" customWidth="1"/>
    <col min="2" max="2" width="30.33203125" style="1" customWidth="1"/>
    <col min="3" max="3" width="10.6640625" style="1" customWidth="1"/>
    <col min="4" max="4" width="10.6640625" style="12" customWidth="1"/>
    <col min="5" max="8" width="10.6640625" style="1" customWidth="1"/>
    <col min="9" max="9" width="8.77734375" style="1"/>
    <col min="10" max="10" width="20.77734375" style="1" customWidth="1"/>
    <col min="11" max="11" width="19.21875" style="1" customWidth="1"/>
    <col min="12" max="12" width="11.44140625" style="1" bestFit="1" customWidth="1"/>
    <col min="13" max="13" width="11.33203125" style="1" customWidth="1"/>
    <col min="14" max="14" width="17.109375" style="1" customWidth="1"/>
    <col min="15" max="16" width="8.77734375" style="1"/>
    <col min="17" max="17" width="15.77734375" style="1" bestFit="1" customWidth="1"/>
    <col min="18" max="18" width="12.109375" style="1" customWidth="1"/>
    <col min="19" max="16384" width="8.77734375" style="1"/>
  </cols>
  <sheetData>
    <row r="3" spans="2:8" ht="15.6" x14ac:dyDescent="0.3">
      <c r="B3" s="37" t="s">
        <v>47</v>
      </c>
    </row>
    <row r="4" spans="2:8" ht="15.6" x14ac:dyDescent="0.3">
      <c r="B4" s="37" t="s">
        <v>56</v>
      </c>
    </row>
    <row r="5" spans="2:8" ht="15.6" x14ac:dyDescent="0.3">
      <c r="B5" s="11"/>
    </row>
    <row r="7" spans="2:8" ht="12.6" thickBot="1" x14ac:dyDescent="0.3">
      <c r="B7" s="38" t="s">
        <v>0</v>
      </c>
      <c r="C7" s="38" t="s">
        <v>46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43</v>
      </c>
    </row>
    <row r="8" spans="2:8" ht="12" thickTop="1" x14ac:dyDescent="0.2">
      <c r="B8" s="27" t="s">
        <v>9</v>
      </c>
      <c r="C8" s="12"/>
      <c r="D8" s="1"/>
    </row>
    <row r="9" spans="2:8" x14ac:dyDescent="0.2">
      <c r="B9" s="1" t="s">
        <v>10</v>
      </c>
      <c r="C9" s="28">
        <f>-C12</f>
        <v>9950</v>
      </c>
      <c r="D9" s="10">
        <f>C9+E25</f>
        <v>9700</v>
      </c>
      <c r="E9" s="10">
        <f>D9+E26</f>
        <v>9450</v>
      </c>
      <c r="F9" s="10">
        <f>E9+E27</f>
        <v>9200</v>
      </c>
      <c r="G9" s="10">
        <f>F9+E28</f>
        <v>-1550</v>
      </c>
    </row>
    <row r="10" spans="2:8" x14ac:dyDescent="0.2">
      <c r="C10" s="12"/>
      <c r="D10" s="1"/>
    </row>
    <row r="11" spans="2:8" x14ac:dyDescent="0.2">
      <c r="B11" s="27" t="s">
        <v>11</v>
      </c>
      <c r="C11" s="12"/>
      <c r="D11" s="1"/>
    </row>
    <row r="12" spans="2:8" x14ac:dyDescent="0.2">
      <c r="B12" s="1" t="s">
        <v>30</v>
      </c>
      <c r="C12" s="29">
        <f>-(Info!C7*Info!C8-Info!C9)/1000</f>
        <v>-9950</v>
      </c>
      <c r="D12" s="10">
        <f>-F25</f>
        <v>-10079.841249999999</v>
      </c>
      <c r="E12" s="10">
        <f>-F26</f>
        <v>-10214.63918971875</v>
      </c>
      <c r="F12" s="10">
        <f>-F27</f>
        <v>-10354.583040786263</v>
      </c>
      <c r="G12" s="10">
        <f>-F28</f>
        <v>0.13075163172106841</v>
      </c>
    </row>
    <row r="13" spans="2:8" x14ac:dyDescent="0.2">
      <c r="C13" s="12"/>
      <c r="D13" s="1"/>
    </row>
    <row r="14" spans="2:8" x14ac:dyDescent="0.2">
      <c r="C14" s="12"/>
      <c r="D14" s="1"/>
    </row>
    <row r="15" spans="2:8" ht="24.6" thickBot="1" x14ac:dyDescent="0.3">
      <c r="B15" s="38" t="s">
        <v>1</v>
      </c>
      <c r="C15" s="38" t="s">
        <v>46</v>
      </c>
      <c r="D15" s="38" t="s">
        <v>2</v>
      </c>
      <c r="E15" s="38" t="s">
        <v>3</v>
      </c>
      <c r="F15" s="38" t="s">
        <v>4</v>
      </c>
      <c r="G15" s="38" t="s">
        <v>5</v>
      </c>
      <c r="H15" s="38" t="s">
        <v>43</v>
      </c>
    </row>
    <row r="16" spans="2:8" ht="13.8" customHeight="1" thickTop="1" x14ac:dyDescent="0.25">
      <c r="B16" s="1" t="s">
        <v>6</v>
      </c>
      <c r="D16" s="31">
        <f>D25</f>
        <v>379.84125</v>
      </c>
      <c r="E16" s="10">
        <f>D26</f>
        <v>384.79793971875</v>
      </c>
      <c r="F16" s="10">
        <f>D27</f>
        <v>389.94385106751326</v>
      </c>
      <c r="G16" s="10">
        <f>D28</f>
        <v>395.28620758201561</v>
      </c>
      <c r="H16" s="16">
        <f>SUM(D16:G16)</f>
        <v>1549.8692483682787</v>
      </c>
    </row>
    <row r="17" spans="2:12" ht="13.8" customHeight="1" x14ac:dyDescent="0.2"/>
    <row r="18" spans="2:12" ht="13.8" customHeight="1" x14ac:dyDescent="0.2"/>
    <row r="19" spans="2:12" ht="13.8" customHeight="1" x14ac:dyDescent="0.2"/>
    <row r="20" spans="2:12" ht="13.8" customHeight="1" x14ac:dyDescent="0.2"/>
    <row r="21" spans="2:12" ht="13.8" customHeight="1" x14ac:dyDescent="0.2"/>
    <row r="22" spans="2:12" ht="13.8" customHeight="1" x14ac:dyDescent="0.25">
      <c r="B22" s="39" t="s">
        <v>14</v>
      </c>
      <c r="C22" s="40"/>
      <c r="D22" s="39" t="s">
        <v>19</v>
      </c>
      <c r="E22" s="40"/>
      <c r="F22" s="39" t="s">
        <v>20</v>
      </c>
    </row>
    <row r="23" spans="2:12" ht="13.8" customHeight="1" x14ac:dyDescent="0.25">
      <c r="B23" s="32"/>
      <c r="D23" s="14">
        <v>3.8175000000000001E-2</v>
      </c>
      <c r="E23" s="4">
        <v>0.02</v>
      </c>
      <c r="J23" s="1" t="s">
        <v>22</v>
      </c>
    </row>
    <row r="24" spans="2:12" ht="24.6" thickBot="1" x14ac:dyDescent="0.3">
      <c r="B24" s="41" t="s">
        <v>69</v>
      </c>
      <c r="C24" s="42" t="s">
        <v>17</v>
      </c>
      <c r="D24" s="42" t="s">
        <v>6</v>
      </c>
      <c r="E24" s="42" t="s">
        <v>16</v>
      </c>
      <c r="F24" s="41"/>
      <c r="G24" s="5"/>
      <c r="J24" s="5" t="s">
        <v>23</v>
      </c>
      <c r="K24" s="16">
        <f>C25*1000</f>
        <v>9950000</v>
      </c>
    </row>
    <row r="25" spans="2:12" ht="13.8" customHeight="1" x14ac:dyDescent="0.25">
      <c r="B25" s="1">
        <v>1</v>
      </c>
      <c r="C25" s="8">
        <f>(Info!C7*Info!C8-Info!C9)/1000</f>
        <v>9950</v>
      </c>
      <c r="D25" s="8">
        <f>C25*$D$23</f>
        <v>379.84125</v>
      </c>
      <c r="E25" s="8">
        <f>-Info!$C$12/1000</f>
        <v>-250</v>
      </c>
      <c r="F25" s="8">
        <f>C25+D25+E25</f>
        <v>10079.841249999999</v>
      </c>
      <c r="J25" s="5" t="s">
        <v>24</v>
      </c>
      <c r="K25" s="16">
        <f>SUM(K26:K27)</f>
        <v>11500000</v>
      </c>
    </row>
    <row r="26" spans="2:12" x14ac:dyDescent="0.2">
      <c r="B26" s="1">
        <v>2</v>
      </c>
      <c r="C26" s="8">
        <f>F25</f>
        <v>10079.841249999999</v>
      </c>
      <c r="D26" s="8">
        <f>C26*$D$23</f>
        <v>384.79793971875</v>
      </c>
      <c r="E26" s="8">
        <f>-Info!$C$12/1000</f>
        <v>-250</v>
      </c>
      <c r="F26" s="8">
        <f>C26+D26+E26</f>
        <v>10214.63918971875</v>
      </c>
      <c r="J26" s="1" t="s">
        <v>39</v>
      </c>
      <c r="K26" s="10">
        <f>Info!C14</f>
        <v>10500000</v>
      </c>
    </row>
    <row r="27" spans="2:12" x14ac:dyDescent="0.2">
      <c r="B27" s="1">
        <v>3</v>
      </c>
      <c r="C27" s="8">
        <f>F26</f>
        <v>10214.63918971875</v>
      </c>
      <c r="D27" s="8">
        <f>C27*$D$23</f>
        <v>389.94385106751326</v>
      </c>
      <c r="E27" s="8">
        <f>-Info!$C$12/1000</f>
        <v>-250</v>
      </c>
      <c r="F27" s="8">
        <f>C27+D27+E27</f>
        <v>10354.583040786263</v>
      </c>
      <c r="J27" s="1" t="s">
        <v>37</v>
      </c>
      <c r="K27" s="8">
        <f>Info!C12*Info!C10</f>
        <v>1000000</v>
      </c>
    </row>
    <row r="28" spans="2:12" x14ac:dyDescent="0.2">
      <c r="B28" s="1">
        <v>4</v>
      </c>
      <c r="C28" s="8">
        <f>F27</f>
        <v>10354.583040786263</v>
      </c>
      <c r="D28" s="8">
        <f>C28*$D$23</f>
        <v>395.28620758201561</v>
      </c>
      <c r="E28" s="8">
        <f>-Info!C14/1000-Info!C12/1000</f>
        <v>-10750</v>
      </c>
      <c r="F28" s="8">
        <f>C28+D28+E28</f>
        <v>-0.13075163172106841</v>
      </c>
    </row>
    <row r="29" spans="2:12" ht="12.6" thickBot="1" x14ac:dyDescent="0.3">
      <c r="B29" s="15" t="s">
        <v>43</v>
      </c>
      <c r="C29" s="15"/>
      <c r="D29" s="15">
        <f>SUM(D25:D28)</f>
        <v>1549.8692483682787</v>
      </c>
      <c r="E29" s="15">
        <f>SUM(E25:E28)</f>
        <v>-11500</v>
      </c>
      <c r="F29" s="15"/>
      <c r="J29" s="1" t="s">
        <v>25</v>
      </c>
      <c r="K29" s="10">
        <f>K25-K24</f>
        <v>1550000</v>
      </c>
      <c r="L29" s="13" t="s">
        <v>26</v>
      </c>
    </row>
    <row r="30" spans="2:12" x14ac:dyDescent="0.2">
      <c r="C30" s="7"/>
      <c r="D30" s="8">
        <f>K29/1000-D29</f>
        <v>0.13075163172129578</v>
      </c>
      <c r="E30" s="7">
        <f>K25/1000+E29</f>
        <v>0</v>
      </c>
      <c r="F30" s="7"/>
      <c r="J30" s="1" t="s">
        <v>36</v>
      </c>
      <c r="K30" s="22">
        <f>K29/(Info!C7*Info!C8)</f>
        <v>0.155</v>
      </c>
    </row>
    <row r="31" spans="2:12" x14ac:dyDescent="0.2">
      <c r="D31" s="1"/>
      <c r="K31" s="24">
        <f>K30/4</f>
        <v>3.875E-2</v>
      </c>
      <c r="L31" s="13" t="s">
        <v>57</v>
      </c>
    </row>
    <row r="32" spans="2:12" x14ac:dyDescent="0.2">
      <c r="D32" s="1"/>
    </row>
    <row r="34" spans="2:6" ht="12" x14ac:dyDescent="0.25">
      <c r="B34" s="39" t="s">
        <v>49</v>
      </c>
    </row>
    <row r="35" spans="2:6" ht="12" x14ac:dyDescent="0.25">
      <c r="B35" s="30"/>
    </row>
    <row r="36" spans="2:6" ht="12" x14ac:dyDescent="0.25">
      <c r="B36" s="39" t="s">
        <v>27</v>
      </c>
    </row>
    <row r="37" spans="2:6" x14ac:dyDescent="0.2">
      <c r="B37" s="1" t="s">
        <v>28</v>
      </c>
      <c r="C37" s="10">
        <f>C9</f>
        <v>9950</v>
      </c>
    </row>
    <row r="38" spans="2:6" x14ac:dyDescent="0.2">
      <c r="B38" s="1" t="s">
        <v>29</v>
      </c>
      <c r="C38" s="10">
        <f>C12</f>
        <v>-9950</v>
      </c>
    </row>
    <row r="40" spans="2:6" ht="12" x14ac:dyDescent="0.25">
      <c r="B40" s="39" t="s">
        <v>31</v>
      </c>
    </row>
    <row r="41" spans="2:6" x14ac:dyDescent="0.2">
      <c r="B41" s="1" t="s">
        <v>32</v>
      </c>
      <c r="C41" s="10">
        <f>D25</f>
        <v>379.84125</v>
      </c>
    </row>
    <row r="42" spans="2:6" x14ac:dyDescent="0.2">
      <c r="B42" s="1" t="s">
        <v>29</v>
      </c>
      <c r="C42" s="10">
        <f>-C41</f>
        <v>-379.84125</v>
      </c>
      <c r="E42" s="33">
        <f>C42+C44-D12+C12</f>
        <v>0</v>
      </c>
      <c r="F42" s="34" t="s">
        <v>35</v>
      </c>
    </row>
    <row r="43" spans="2:6" x14ac:dyDescent="0.2">
      <c r="E43" s="34"/>
      <c r="F43" s="34"/>
    </row>
    <row r="44" spans="2:6" x14ac:dyDescent="0.2">
      <c r="B44" s="1" t="s">
        <v>34</v>
      </c>
      <c r="C44" s="10">
        <f>-C45</f>
        <v>250</v>
      </c>
      <c r="E44" s="34"/>
      <c r="F44" s="34"/>
    </row>
    <row r="45" spans="2:6" x14ac:dyDescent="0.2">
      <c r="B45" s="1" t="s">
        <v>33</v>
      </c>
      <c r="C45" s="10">
        <f>E25</f>
        <v>-250</v>
      </c>
      <c r="E45" s="34"/>
      <c r="F45" s="34"/>
    </row>
    <row r="46" spans="2:6" x14ac:dyDescent="0.2">
      <c r="E46" s="34"/>
      <c r="F46" s="34"/>
    </row>
    <row r="47" spans="2:6" ht="12" x14ac:dyDescent="0.25">
      <c r="B47" s="39" t="s">
        <v>50</v>
      </c>
      <c r="E47" s="34"/>
      <c r="F47" s="34"/>
    </row>
    <row r="48" spans="2:6" x14ac:dyDescent="0.2">
      <c r="B48" s="1" t="s">
        <v>32</v>
      </c>
      <c r="C48" s="10">
        <f>D26</f>
        <v>384.79793971875</v>
      </c>
      <c r="E48" s="34"/>
      <c r="F48" s="34"/>
    </row>
    <row r="49" spans="2:6" x14ac:dyDescent="0.2">
      <c r="B49" s="1" t="s">
        <v>29</v>
      </c>
      <c r="C49" s="10">
        <f>-C48</f>
        <v>-384.79793971875</v>
      </c>
      <c r="E49" s="33">
        <f>C49+C51-E12+D12</f>
        <v>0</v>
      </c>
      <c r="F49" s="34" t="s">
        <v>35</v>
      </c>
    </row>
    <row r="50" spans="2:6" x14ac:dyDescent="0.2">
      <c r="E50" s="34"/>
      <c r="F50" s="34"/>
    </row>
    <row r="51" spans="2:6" x14ac:dyDescent="0.2">
      <c r="B51" s="1" t="s">
        <v>34</v>
      </c>
      <c r="C51" s="10">
        <f>-C52</f>
        <v>250</v>
      </c>
      <c r="E51" s="34"/>
      <c r="F51" s="34"/>
    </row>
    <row r="52" spans="2:6" x14ac:dyDescent="0.2">
      <c r="B52" s="1" t="s">
        <v>33</v>
      </c>
      <c r="C52" s="10">
        <f>E26</f>
        <v>-250</v>
      </c>
      <c r="E52" s="34"/>
      <c r="F52" s="34"/>
    </row>
    <row r="53" spans="2:6" x14ac:dyDescent="0.2">
      <c r="E53" s="34"/>
      <c r="F53" s="34"/>
    </row>
    <row r="54" spans="2:6" ht="12" x14ac:dyDescent="0.25">
      <c r="B54" s="39" t="s">
        <v>51</v>
      </c>
      <c r="E54" s="34"/>
      <c r="F54" s="34"/>
    </row>
    <row r="55" spans="2:6" x14ac:dyDescent="0.2">
      <c r="B55" s="1" t="s">
        <v>32</v>
      </c>
      <c r="C55" s="10">
        <f>D27</f>
        <v>389.94385106751326</v>
      </c>
      <c r="E55" s="34"/>
      <c r="F55" s="34"/>
    </row>
    <row r="56" spans="2:6" x14ac:dyDescent="0.2">
      <c r="B56" s="1" t="s">
        <v>29</v>
      </c>
      <c r="C56" s="10">
        <f>-C55</f>
        <v>-389.94385106751326</v>
      </c>
      <c r="E56" s="33">
        <f>C56+C58-F12+E12</f>
        <v>0</v>
      </c>
      <c r="F56" s="34" t="s">
        <v>35</v>
      </c>
    </row>
    <row r="58" spans="2:6" x14ac:dyDescent="0.2">
      <c r="B58" s="1" t="s">
        <v>34</v>
      </c>
      <c r="C58" s="10">
        <f>-C59</f>
        <v>250</v>
      </c>
    </row>
    <row r="59" spans="2:6" x14ac:dyDescent="0.2">
      <c r="B59" s="1" t="s">
        <v>33</v>
      </c>
      <c r="C59" s="10">
        <f>E27</f>
        <v>-250</v>
      </c>
    </row>
    <row r="61" spans="2:6" ht="12" x14ac:dyDescent="0.25">
      <c r="B61" s="39" t="s">
        <v>52</v>
      </c>
    </row>
    <row r="62" spans="2:6" x14ac:dyDescent="0.2">
      <c r="B62" s="1" t="s">
        <v>32</v>
      </c>
      <c r="C62" s="10">
        <f>D28</f>
        <v>395.28620758201561</v>
      </c>
    </row>
    <row r="63" spans="2:6" x14ac:dyDescent="0.2">
      <c r="B63" s="1" t="s">
        <v>29</v>
      </c>
      <c r="C63" s="10">
        <f>-C62</f>
        <v>-395.28620758201561</v>
      </c>
      <c r="E63" s="33">
        <f>C63+C65-G12+F12</f>
        <v>0</v>
      </c>
      <c r="F63" s="34" t="s">
        <v>35</v>
      </c>
    </row>
    <row r="65" spans="2:3" x14ac:dyDescent="0.2">
      <c r="B65" s="1" t="s">
        <v>34</v>
      </c>
      <c r="C65" s="10">
        <f>-C66</f>
        <v>10750</v>
      </c>
    </row>
    <row r="66" spans="2:3" x14ac:dyDescent="0.2">
      <c r="B66" s="1" t="s">
        <v>33</v>
      </c>
      <c r="C66" s="10">
        <f>E28</f>
        <v>-10750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326E-56FA-42B4-A71B-D28F59F4A341}">
  <dimension ref="B3:G33"/>
  <sheetViews>
    <sheetView showGridLines="0" zoomScale="90" zoomScaleNormal="90" workbookViewId="0">
      <selection activeCell="B18" sqref="B18"/>
    </sheetView>
  </sheetViews>
  <sheetFormatPr defaultColWidth="8.77734375" defaultRowHeight="11.4" x14ac:dyDescent="0.2"/>
  <cols>
    <col min="1" max="1" width="2.6640625" style="1" customWidth="1"/>
    <col min="2" max="2" width="18.109375" style="1" customWidth="1"/>
    <col min="3" max="3" width="15.21875" style="1" bestFit="1" customWidth="1"/>
    <col min="4" max="4" width="14.88671875" style="1" bestFit="1" customWidth="1"/>
    <col min="5" max="5" width="8.5546875" style="1" customWidth="1"/>
    <col min="6" max="16384" width="8.77734375" style="1"/>
  </cols>
  <sheetData>
    <row r="3" spans="2:3" ht="15.6" x14ac:dyDescent="0.3">
      <c r="B3" s="37" t="s">
        <v>58</v>
      </c>
    </row>
    <row r="4" spans="2:3" ht="15.6" x14ac:dyDescent="0.3">
      <c r="B4" s="37" t="s">
        <v>48</v>
      </c>
    </row>
    <row r="6" spans="2:3" x14ac:dyDescent="0.2">
      <c r="B6" s="13" t="s">
        <v>59</v>
      </c>
    </row>
    <row r="7" spans="2:3" ht="12" thickBot="1" x14ac:dyDescent="0.25"/>
    <row r="8" spans="2:3" x14ac:dyDescent="0.2">
      <c r="B8" s="17" t="s">
        <v>7</v>
      </c>
      <c r="C8" s="18">
        <v>1000</v>
      </c>
    </row>
    <row r="9" spans="2:3" x14ac:dyDescent="0.2">
      <c r="B9" s="19" t="s">
        <v>42</v>
      </c>
      <c r="C9" s="20">
        <v>4</v>
      </c>
    </row>
    <row r="10" spans="2:3" ht="12" thickBot="1" x14ac:dyDescent="0.25">
      <c r="B10" s="25" t="s">
        <v>13</v>
      </c>
      <c r="C10" s="36">
        <v>0.05</v>
      </c>
    </row>
    <row r="12" spans="2:3" x14ac:dyDescent="0.2">
      <c r="B12" s="13" t="s">
        <v>60</v>
      </c>
      <c r="C12" s="35"/>
    </row>
    <row r="13" spans="2:3" x14ac:dyDescent="0.2">
      <c r="B13" s="13" t="s">
        <v>61</v>
      </c>
      <c r="C13" s="35"/>
    </row>
    <row r="14" spans="2:3" x14ac:dyDescent="0.2">
      <c r="B14" s="13" t="s">
        <v>62</v>
      </c>
      <c r="C14" s="35"/>
    </row>
    <row r="15" spans="2:3" x14ac:dyDescent="0.2">
      <c r="C15" s="35"/>
    </row>
    <row r="16" spans="2:3" ht="12" x14ac:dyDescent="0.25">
      <c r="B16" s="39" t="s">
        <v>63</v>
      </c>
      <c r="C16" s="35"/>
    </row>
    <row r="17" spans="2:7" x14ac:dyDescent="0.2">
      <c r="B17" s="40"/>
      <c r="C17" s="35"/>
    </row>
    <row r="18" spans="2:7" ht="12" x14ac:dyDescent="0.25">
      <c r="B18" s="39" t="s">
        <v>44</v>
      </c>
      <c r="C18" s="2">
        <v>1000</v>
      </c>
      <c r="D18" s="3">
        <v>0.04</v>
      </c>
      <c r="E18" s="4">
        <v>0.05</v>
      </c>
    </row>
    <row r="19" spans="2:7" ht="12.6" thickBot="1" x14ac:dyDescent="0.3">
      <c r="B19" s="43" t="s">
        <v>15</v>
      </c>
      <c r="C19" s="43" t="s">
        <v>17</v>
      </c>
      <c r="D19" s="43" t="s">
        <v>41</v>
      </c>
      <c r="E19" s="43" t="s">
        <v>16</v>
      </c>
      <c r="F19" s="43" t="s">
        <v>18</v>
      </c>
      <c r="G19" s="43"/>
    </row>
    <row r="20" spans="2:7" ht="12" x14ac:dyDescent="0.25">
      <c r="B20" s="1">
        <v>1</v>
      </c>
      <c r="C20" s="6">
        <v>1036</v>
      </c>
      <c r="D20" s="7">
        <f>C20*$D$18</f>
        <v>41.44</v>
      </c>
      <c r="E20" s="8">
        <f>-$C$18*$E$18</f>
        <v>-50</v>
      </c>
      <c r="F20" s="8">
        <f>C20+D20+E20</f>
        <v>1027.44</v>
      </c>
    </row>
    <row r="21" spans="2:7" x14ac:dyDescent="0.2">
      <c r="B21" s="1">
        <v>2</v>
      </c>
      <c r="C21" s="8">
        <f>F20</f>
        <v>1027.44</v>
      </c>
      <c r="D21" s="7">
        <f>C21*$D$18</f>
        <v>41.0976</v>
      </c>
      <c r="E21" s="8">
        <f>-$C$18*$E$18</f>
        <v>-50</v>
      </c>
      <c r="F21" s="8">
        <f>C21+D21+E21</f>
        <v>1018.5376000000001</v>
      </c>
    </row>
    <row r="22" spans="2:7" x14ac:dyDescent="0.2">
      <c r="B22" s="1">
        <v>3</v>
      </c>
      <c r="C22" s="8">
        <f>F21</f>
        <v>1018.5376000000001</v>
      </c>
      <c r="D22" s="7">
        <f>C22*$D$18</f>
        <v>40.741504000000006</v>
      </c>
      <c r="E22" s="8">
        <f>-$C$18*$E$18</f>
        <v>-50</v>
      </c>
      <c r="F22" s="8">
        <f>C22+D22+E22</f>
        <v>1009.2791040000002</v>
      </c>
    </row>
    <row r="23" spans="2:7" ht="12" x14ac:dyDescent="0.25">
      <c r="B23" s="1">
        <v>4</v>
      </c>
      <c r="C23" s="8">
        <f>F22</f>
        <v>1009.2791040000002</v>
      </c>
      <c r="D23" s="7">
        <f>C23*$D$18</f>
        <v>40.371164160000006</v>
      </c>
      <c r="E23" s="8">
        <f>-$C$18*$E$18</f>
        <v>-50</v>
      </c>
      <c r="F23" s="6">
        <f>C23+D23+E23</f>
        <v>999.65026816000022</v>
      </c>
    </row>
    <row r="24" spans="2:7" ht="12" thickBot="1" x14ac:dyDescent="0.25">
      <c r="C24" s="7"/>
      <c r="D24" s="9">
        <f>SUM(D20:D23)</f>
        <v>163.65026816</v>
      </c>
      <c r="E24" s="9">
        <f>SUM(E20:E23)</f>
        <v>-200</v>
      </c>
      <c r="F24" s="7"/>
    </row>
    <row r="25" spans="2:7" x14ac:dyDescent="0.2">
      <c r="D25" s="2"/>
      <c r="E25" s="10"/>
    </row>
    <row r="27" spans="2:7" ht="12" x14ac:dyDescent="0.25">
      <c r="B27" s="39" t="s">
        <v>45</v>
      </c>
      <c r="C27" s="2">
        <v>1000</v>
      </c>
      <c r="D27" s="3">
        <v>0.06</v>
      </c>
      <c r="E27" s="4">
        <v>0.05</v>
      </c>
    </row>
    <row r="28" spans="2:7" ht="12.6" thickBot="1" x14ac:dyDescent="0.3">
      <c r="B28" s="43" t="s">
        <v>15</v>
      </c>
      <c r="C28" s="43" t="s">
        <v>17</v>
      </c>
      <c r="D28" s="43" t="s">
        <v>41</v>
      </c>
      <c r="E28" s="43" t="s">
        <v>16</v>
      </c>
      <c r="F28" s="43" t="s">
        <v>18</v>
      </c>
      <c r="G28" s="43"/>
    </row>
    <row r="29" spans="2:7" ht="12" x14ac:dyDescent="0.25">
      <c r="B29" s="1">
        <v>1</v>
      </c>
      <c r="C29" s="6">
        <v>965</v>
      </c>
      <c r="D29" s="7">
        <f>C29*$D$27</f>
        <v>57.9</v>
      </c>
      <c r="E29" s="8">
        <f>-$C$18*$E$18</f>
        <v>-50</v>
      </c>
      <c r="F29" s="8">
        <f>C29+D29+E29</f>
        <v>972.9</v>
      </c>
    </row>
    <row r="30" spans="2:7" x14ac:dyDescent="0.2">
      <c r="B30" s="1">
        <v>2</v>
      </c>
      <c r="C30" s="8">
        <f>F29</f>
        <v>972.9</v>
      </c>
      <c r="D30" s="7">
        <f t="shared" ref="D30:D32" si="0">C30*$D$27</f>
        <v>58.373999999999995</v>
      </c>
      <c r="E30" s="8">
        <f>-$C$18*$E$18</f>
        <v>-50</v>
      </c>
      <c r="F30" s="8">
        <f>C30+D30+E30</f>
        <v>981.27399999999989</v>
      </c>
    </row>
    <row r="31" spans="2:7" x14ac:dyDescent="0.2">
      <c r="B31" s="1">
        <v>3</v>
      </c>
      <c r="C31" s="8">
        <f>F30</f>
        <v>981.27399999999989</v>
      </c>
      <c r="D31" s="7">
        <f t="shared" si="0"/>
        <v>58.876439999999988</v>
      </c>
      <c r="E31" s="8">
        <f>-$C$18*$E$18</f>
        <v>-50</v>
      </c>
      <c r="F31" s="8">
        <f>C31+D31+E31</f>
        <v>990.15043999999989</v>
      </c>
    </row>
    <row r="32" spans="2:7" ht="12" x14ac:dyDescent="0.25">
      <c r="B32" s="1">
        <v>4</v>
      </c>
      <c r="C32" s="8">
        <f>F31</f>
        <v>990.15043999999989</v>
      </c>
      <c r="D32" s="7">
        <f t="shared" si="0"/>
        <v>59.409026399999988</v>
      </c>
      <c r="E32" s="8">
        <f>-$C$18*$E$18</f>
        <v>-50</v>
      </c>
      <c r="F32" s="6">
        <f>C32+D32+E32</f>
        <v>999.55946639999979</v>
      </c>
    </row>
    <row r="33" spans="3:6" ht="12" thickBot="1" x14ac:dyDescent="0.25">
      <c r="C33" s="7"/>
      <c r="D33" s="9">
        <f>SUM(D29:D32)</f>
        <v>234.55946639999999</v>
      </c>
      <c r="E33" s="9">
        <f>SUM(E29:E32)</f>
        <v>-200</v>
      </c>
      <c r="F33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5C78-0352-4956-BC71-BB52DB0F7C73}">
  <dimension ref="A1"/>
  <sheetViews>
    <sheetView workbookViewId="0">
      <selection sqref="A1:XFD1048576"/>
    </sheetView>
  </sheetViews>
  <sheetFormatPr defaultRowHeight="14.4" x14ac:dyDescent="0.3"/>
  <cols>
    <col min="1" max="16384" width="8.88671875" style="63"/>
  </cols>
  <sheetData>
    <row r="1" s="63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Info</vt:lpstr>
      <vt:lpstr>Solution</vt:lpstr>
      <vt:lpstr>Debt Amortization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Dragostina  Slavova</cp:lastModifiedBy>
  <dcterms:created xsi:type="dcterms:W3CDTF">2020-08-14T12:58:47Z</dcterms:created>
  <dcterms:modified xsi:type="dcterms:W3CDTF">2023-03-31T08:14:05Z</dcterms:modified>
</cp:coreProperties>
</file>